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alosrtd-my.sharepoint.com/personal/d_eliades_talos-rtd_com/Documents/Documents/2 EU Projects - Running/IFIGENEIA/0 PROJECT/WP1/DMP/D1.3 DMP Monitoring Tools/"/>
    </mc:Choice>
  </mc:AlternateContent>
  <xr:revisionPtr revIDLastSave="0" documentId="8_{21C6E7B4-8B8D-4636-A6D0-D62B6AD13DD8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README" sheetId="1" r:id="rId1"/>
    <sheet name="Dashboard" sheetId="2" r:id="rId2"/>
    <sheet name="Partner_Update" sheetId="3" r:id="rId3"/>
    <sheet name="Checklist" sheetId="4" r:id="rId4"/>
    <sheet name="Annex_Baseline" sheetId="5" r:id="rId5"/>
    <sheet name="DMP_Requirements" sheetId="6" r:id="rId6"/>
    <sheet name="Lists" sheetId="7" r:id="rId7"/>
  </sheets>
  <calcPr calcId="191029"/>
</workbook>
</file>

<file path=xl/calcChain.xml><?xml version="1.0" encoding="utf-8"?>
<calcChain xmlns="http://schemas.openxmlformats.org/spreadsheetml/2006/main">
  <c r="AL45" i="3" l="1"/>
  <c r="AK45" i="3"/>
  <c r="AL44" i="3"/>
  <c r="AK44" i="3"/>
  <c r="AL43" i="3"/>
  <c r="AK43" i="3"/>
  <c r="AL42" i="3"/>
  <c r="AK42" i="3"/>
  <c r="AL41" i="3"/>
  <c r="AK41" i="3"/>
  <c r="AL40" i="3"/>
  <c r="AK40" i="3"/>
  <c r="AL39" i="3"/>
  <c r="AK39" i="3"/>
  <c r="AL38" i="3"/>
  <c r="AK38" i="3"/>
  <c r="AL37" i="3"/>
  <c r="AK37" i="3"/>
  <c r="AL36" i="3"/>
  <c r="AK36" i="3"/>
  <c r="AL35" i="3"/>
  <c r="AK35" i="3"/>
  <c r="AL34" i="3"/>
  <c r="AK34" i="3"/>
  <c r="AL33" i="3"/>
  <c r="AK33" i="3"/>
  <c r="AL32" i="3"/>
  <c r="AK32" i="3"/>
  <c r="AL31" i="3"/>
  <c r="AK31" i="3"/>
  <c r="AL30" i="3"/>
  <c r="AK30" i="3"/>
  <c r="AL29" i="3"/>
  <c r="AK29" i="3"/>
  <c r="AL28" i="3"/>
  <c r="AK28" i="3"/>
  <c r="AL27" i="3"/>
  <c r="AK27" i="3"/>
  <c r="AL26" i="3"/>
  <c r="AK26" i="3"/>
  <c r="AL25" i="3"/>
  <c r="AK25" i="3"/>
  <c r="AL24" i="3"/>
  <c r="AK24" i="3"/>
  <c r="AL23" i="3"/>
  <c r="AK23" i="3"/>
  <c r="AL22" i="3"/>
  <c r="AK22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L15" i="3"/>
  <c r="AK15" i="3"/>
  <c r="AL14" i="3"/>
  <c r="AK14" i="3"/>
  <c r="AL13" i="3"/>
  <c r="AK13" i="3"/>
  <c r="AL12" i="3"/>
  <c r="AK12" i="3"/>
  <c r="AL11" i="3"/>
  <c r="AK11" i="3"/>
  <c r="AL10" i="3"/>
  <c r="AK10" i="3"/>
  <c r="AL9" i="3"/>
  <c r="AK9" i="3"/>
  <c r="AL8" i="3"/>
  <c r="AK8" i="3"/>
  <c r="AL7" i="3"/>
  <c r="AK7" i="3"/>
  <c r="AL6" i="3"/>
  <c r="AK6" i="3"/>
  <c r="AL5" i="3"/>
  <c r="AK5" i="3"/>
  <c r="AL4" i="3"/>
  <c r="AK4" i="3"/>
  <c r="AL3" i="3"/>
  <c r="AK3" i="3"/>
  <c r="AL2" i="3"/>
  <c r="AK2" i="3"/>
  <c r="E34" i="2"/>
  <c r="D34" i="2"/>
  <c r="C34" i="2"/>
  <c r="B34" i="2"/>
  <c r="A34" i="2"/>
  <c r="A33" i="2"/>
  <c r="E33" i="2" s="1"/>
  <c r="E32" i="2"/>
  <c r="D32" i="2"/>
  <c r="B32" i="2"/>
  <c r="A32" i="2"/>
  <c r="C32" i="2" s="1"/>
  <c r="B31" i="2"/>
  <c r="A31" i="2"/>
  <c r="D31" i="2" s="1"/>
  <c r="A30" i="2"/>
  <c r="E30" i="2" s="1"/>
  <c r="E29" i="2"/>
  <c r="D29" i="2"/>
  <c r="C29" i="2"/>
  <c r="A29" i="2"/>
  <c r="B29" i="2" s="1"/>
  <c r="A28" i="2"/>
  <c r="B28" i="2" s="1"/>
  <c r="E27" i="2"/>
  <c r="D27" i="2"/>
  <c r="C27" i="2"/>
  <c r="A27" i="2"/>
  <c r="B27" i="2" s="1"/>
  <c r="E26" i="2"/>
  <c r="D26" i="2"/>
  <c r="C26" i="2"/>
  <c r="B26" i="2"/>
  <c r="A26" i="2"/>
  <c r="A25" i="2"/>
  <c r="E25" i="2" s="1"/>
  <c r="E24" i="2"/>
  <c r="D24" i="2"/>
  <c r="C24" i="2"/>
  <c r="B24" i="2"/>
  <c r="A24" i="2"/>
  <c r="A23" i="2"/>
  <c r="B23" i="2" s="1"/>
  <c r="A22" i="2"/>
  <c r="E22" i="2" s="1"/>
  <c r="E21" i="2"/>
  <c r="D21" i="2"/>
  <c r="C21" i="2"/>
  <c r="B21" i="2"/>
  <c r="A21" i="2"/>
  <c r="A20" i="2"/>
  <c r="B20" i="2" s="1"/>
  <c r="E19" i="2"/>
  <c r="D19" i="2"/>
  <c r="C19" i="2"/>
  <c r="A19" i="2"/>
  <c r="B19" i="2" s="1"/>
  <c r="D18" i="2"/>
  <c r="C18" i="2"/>
  <c r="B18" i="2"/>
  <c r="A18" i="2"/>
  <c r="E18" i="2" s="1"/>
  <c r="A17" i="2"/>
  <c r="E17" i="2" s="1"/>
  <c r="B12" i="2"/>
  <c r="B11" i="2"/>
  <c r="B10" i="2"/>
  <c r="B9" i="2"/>
  <c r="B8" i="2"/>
  <c r="E7" i="2"/>
  <c r="B7" i="2"/>
  <c r="E6" i="2"/>
  <c r="B6" i="2"/>
  <c r="E5" i="2"/>
  <c r="B5" i="2"/>
  <c r="E4" i="2"/>
  <c r="B4" i="2"/>
  <c r="E3" i="2"/>
  <c r="C31" i="2" l="1"/>
  <c r="B17" i="2"/>
  <c r="C20" i="2"/>
  <c r="D23" i="2"/>
  <c r="B25" i="2"/>
  <c r="B33" i="2"/>
  <c r="C17" i="2"/>
  <c r="D20" i="2"/>
  <c r="B22" i="2"/>
  <c r="E23" i="2"/>
  <c r="C25" i="2"/>
  <c r="D28" i="2"/>
  <c r="B30" i="2"/>
  <c r="E31" i="2"/>
  <c r="C33" i="2"/>
  <c r="C28" i="2"/>
  <c r="D17" i="2"/>
  <c r="E20" i="2"/>
  <c r="C22" i="2"/>
  <c r="D25" i="2"/>
  <c r="E28" i="2"/>
  <c r="C30" i="2"/>
  <c r="D33" i="2"/>
  <c r="D22" i="2"/>
  <c r="D30" i="2"/>
  <c r="C23" i="2"/>
</calcChain>
</file>

<file path=xl/sharedStrings.xml><?xml version="1.0" encoding="utf-8"?>
<sst xmlns="http://schemas.openxmlformats.org/spreadsheetml/2006/main" count="1264" uniqueCount="675">
  <si>
    <t>IFIGENEIA DMP Compliance Monitoring Tool</t>
  </si>
  <si>
    <t>Purpose</t>
  </si>
  <si>
    <t>Collect partner updates against the initial Annex I data statements, confirm current storage locations, and monitor application of the DMP rules and recommendations.</t>
  </si>
  <si>
    <t>Source document</t>
  </si>
  <si>
    <t>D1.3 – Data Management Plan, version 1.0, 27/08/2025. The DMP is confidential/SEN and intended only for project/WP personnel and authorised Funding Agency personnel.</t>
  </si>
  <si>
    <t>How to use</t>
  </si>
  <si>
    <t>Each partner should review only their rows in Partner_Update, update changed/new/discontinued datasets, and complete the compliance fields and evidence links.</t>
  </si>
  <si>
    <t>Important</t>
  </si>
  <si>
    <t>Do not include passwords, personal identifiers, confidential raw data, or sensitive details directly in this workbook. Provide CERNBOX/Zenodo paths or evidence links instead.</t>
  </si>
  <si>
    <t>Review cycle</t>
  </si>
  <si>
    <t>WP leaders review partner inputs, ask for clarifications, and TALOS/Coordinator consolidates actions for DMP update and reporting.</t>
  </si>
  <si>
    <t>Recommended submission</t>
  </si>
  <si>
    <t>Return the completed workbook by the requested deadline. Add new datasets at the bottom of Partner_Update with status 'New dataset'.</t>
  </si>
  <si>
    <t>Generated on</t>
  </si>
  <si>
    <t>2026-05-04</t>
  </si>
  <si>
    <t>IFIGENEIA DMP Compliance Dashboard</t>
  </si>
  <si>
    <t>Monitoring date</t>
  </si>
  <si>
    <t>Status</t>
  </si>
  <si>
    <t>Count</t>
  </si>
  <si>
    <t>Total Annex baseline datasets</t>
  </si>
  <si>
    <t>Awaiting partner update</t>
  </si>
  <si>
    <t>Rows awaiting partner update</t>
  </si>
  <si>
    <t>High risk</t>
  </si>
  <si>
    <t>High-risk rows</t>
  </si>
  <si>
    <t>Needs action</t>
  </si>
  <si>
    <t>Rows needing action</t>
  </si>
  <si>
    <t>Partial / monitor</t>
  </si>
  <si>
    <t>Compliant / on track</t>
  </si>
  <si>
    <t>Average compliance score</t>
  </si>
  <si>
    <t>Open data rows planned/deposited/ready</t>
  </si>
  <si>
    <t>Rows with personal data</t>
  </si>
  <si>
    <t>Rows stored outside CERNBOX/Zenodo/project repositories</t>
  </si>
  <si>
    <t>Next action</t>
  </si>
  <si>
    <t>Filter Partner_Update by Overall compliance status = High risk or Needs action; then assign Action owner and Deadline.</t>
  </si>
  <si>
    <t>Partner</t>
  </si>
  <si>
    <t>Rows</t>
  </si>
  <si>
    <t>Awaiting</t>
  </si>
  <si>
    <t>High risk / action</t>
  </si>
  <si>
    <t>Average score</t>
  </si>
  <si>
    <t>Dataset_ID</t>
  </si>
  <si>
    <t>Associated_WP</t>
  </si>
  <si>
    <t>Baseline dataset / output</t>
  </si>
  <si>
    <t>Baseline dissemination</t>
  </si>
  <si>
    <t>Baseline size</t>
  </si>
  <si>
    <t>Current dataset status</t>
  </si>
  <si>
    <t>Changed vs Annex?</t>
  </si>
  <si>
    <t>Change / new dataset description</t>
  </si>
  <si>
    <t>Current storage platform</t>
  </si>
  <si>
    <t>Exact storage path / URL / physical location</t>
  </si>
  <si>
    <t>Data owner / contact</t>
  </si>
  <si>
    <t>Access control confirmed?</t>
  </si>
  <si>
    <t>Leavers' access removed where applicable?</t>
  </si>
  <si>
    <t>Backup / recovery in place?</t>
  </si>
  <si>
    <t>Current dissemination</t>
  </si>
  <si>
    <t>Contains personal data?</t>
  </si>
  <si>
    <t>Personal data details / data subjects</t>
  </si>
  <si>
    <t>Legal basis or consent documented?</t>
  </si>
  <si>
    <t>Anonymised / pseudonymised?</t>
  </si>
  <si>
    <t>Sensitive, IPR, trade secret or security concern?</t>
  </si>
  <si>
    <t>IPR/confidentiality/embargo justification</t>
  </si>
  <si>
    <t>Raw format stored?</t>
  </si>
  <si>
    <t>Open/standard format stored?</t>
  </si>
  <si>
    <t>Metadata complete?</t>
  </si>
  <si>
    <t>Metadata gaps / notes</t>
  </si>
  <si>
    <t>Quality control applied?</t>
  </si>
  <si>
    <t>Variables, units, vocabulary documented?</t>
  </si>
  <si>
    <t>Software/tools/licence needed?</t>
  </si>
  <si>
    <t>Open data candidate?</t>
  </si>
  <si>
    <t>Zenodo / open repository status</t>
  </si>
  <si>
    <t>DOI / Zenodo / publication / evidence link</t>
  </si>
  <si>
    <t>Licence for open data</t>
  </si>
  <si>
    <t>Retention / preservation plan</t>
  </si>
  <si>
    <t>Third-party sharing or outside EEA transfer?</t>
  </si>
  <si>
    <t>GDPR / privacy risk level</t>
  </si>
  <si>
    <t>Compliance score (%)</t>
  </si>
  <si>
    <t>Overall compliance status</t>
  </si>
  <si>
    <t>Open actions / clarifications</t>
  </si>
  <si>
    <t>Action owner</t>
  </si>
  <si>
    <t>Deadline</t>
  </si>
  <si>
    <t>Evidence link</t>
  </si>
  <si>
    <t>WP leader validation</t>
  </si>
  <si>
    <t>TALOS / Coordinator review notes</t>
  </si>
  <si>
    <t>ANN-001</t>
  </si>
  <si>
    <t>CERN</t>
  </si>
  <si>
    <t>WP3</t>
  </si>
  <si>
    <t>Scientific publications</t>
  </si>
  <si>
    <t>PU</t>
  </si>
  <si>
    <t>A few GBs</t>
  </si>
  <si>
    <t>ANN-002</t>
  </si>
  <si>
    <t>Laboratory measurements</t>
  </si>
  <si>
    <t>A few TBs</t>
  </si>
  <si>
    <t>ANN-003</t>
  </si>
  <si>
    <t>Simulation data</t>
  </si>
  <si>
    <t>ANN-004</t>
  </si>
  <si>
    <t>Beam measurements</t>
  </si>
  <si>
    <t>ANN-005</t>
  </si>
  <si>
    <t>Physico-chemical Research &amp; Archaeometry Lab – AMTH</t>
  </si>
  <si>
    <t>WP2; WP3</t>
  </si>
  <si>
    <t>Chemical composition of archaeological materials</t>
  </si>
  <si>
    <t>PU (possible scientific journal publication)</t>
  </si>
  <si>
    <t>100-200 MB</t>
  </si>
  <si>
    <t>ANN-006</t>
  </si>
  <si>
    <t>Institute of Nuclear and Particle Physics – NCSR Demokritos</t>
  </si>
  <si>
    <t>ANN-007</t>
  </si>
  <si>
    <t>YFOS</t>
  </si>
  <si>
    <t>Description of RFQ physics, manufacturing and applications</t>
  </si>
  <si>
    <t>9 MB</t>
  </si>
  <si>
    <t>ANN-008</t>
  </si>
  <si>
    <t>Drawings of vanes</t>
  </si>
  <si>
    <t>SEN</t>
  </si>
  <si>
    <t>4.5 MB</t>
  </si>
  <si>
    <t>ANN-009</t>
  </si>
  <si>
    <t>Drawing of assembly</t>
  </si>
  <si>
    <t>1 MB</t>
  </si>
  <si>
    <t>ANN-010</t>
  </si>
  <si>
    <t>Mechanical Design, Brazing and Assembly Procedures of LINAC4 RFQ</t>
  </si>
  <si>
    <t>0.8 MB</t>
  </si>
  <si>
    <t>ANN-011</t>
  </si>
  <si>
    <t>RFQ Vacuum brazing at CERN</t>
  </si>
  <si>
    <t>0.4 MB</t>
  </si>
  <si>
    <t>ANN-012</t>
  </si>
  <si>
    <t>Drawings of cutting tools</t>
  </si>
  <si>
    <t>TBD</t>
  </si>
  <si>
    <t>ANN-013</t>
  </si>
  <si>
    <t>3D drawing of RFQ</t>
  </si>
  <si>
    <t>ANN-014</t>
  </si>
  <si>
    <t>Drawings of vanes and assembly</t>
  </si>
  <si>
    <t>ANN-015</t>
  </si>
  <si>
    <t>Drawings of jigs for RFQ manufacture</t>
  </si>
  <si>
    <t>ANN-016</t>
  </si>
  <si>
    <t>NC codes for RFQ manufacture</t>
  </si>
  <si>
    <t>ANN-017</t>
  </si>
  <si>
    <t>Jigs for RFQ manufacturing</t>
  </si>
  <si>
    <t>ANN-018</t>
  </si>
  <si>
    <t>RFQ vanes</t>
  </si>
  <si>
    <t>ANN-019</t>
  </si>
  <si>
    <t>GNP</t>
  </si>
  <si>
    <t>WP4</t>
  </si>
  <si>
    <t>Hospital questionnaire on radiopharmaceutical or radionuclide use</t>
  </si>
  <si>
    <t>ANN-020</t>
  </si>
  <si>
    <t>WP2</t>
  </si>
  <si>
    <t>Communication and dissemination activities</t>
  </si>
  <si>
    <t>ANN-021</t>
  </si>
  <si>
    <t>UL</t>
  </si>
  <si>
    <t>Identify best isotopes for LINAC production and ligands for development</t>
  </si>
  <si>
    <t>100 MB</t>
  </si>
  <si>
    <t>ANN-022</t>
  </si>
  <si>
    <t>All partners</t>
  </si>
  <si>
    <t>Partners' contact details, social media accounts and organisation descriptions</t>
  </si>
  <si>
    <t>177 KB</t>
  </si>
  <si>
    <t>ANN-023</t>
  </si>
  <si>
    <t>IJS</t>
  </si>
  <si>
    <t>Project visual identity - Brandbook</t>
  </si>
  <si>
    <t>PU (designer copyrights)</t>
  </si>
  <si>
    <t>1052 KB</t>
  </si>
  <si>
    <t>ANN-024</t>
  </si>
  <si>
    <t>Project multimedia content - videos, text, photos</t>
  </si>
  <si>
    <t>ANN-025</t>
  </si>
  <si>
    <t>Newsletter subscribers</t>
  </si>
  <si>
    <t>ANN-026</t>
  </si>
  <si>
    <t>Key target groups</t>
  </si>
  <si>
    <t>ANN-027</t>
  </si>
  <si>
    <t>DKFZ</t>
  </si>
  <si>
    <t>Commercially available cellular data</t>
  </si>
  <si>
    <t>ANN-028</t>
  </si>
  <si>
    <t>IAS</t>
  </si>
  <si>
    <t>WP5</t>
  </si>
  <si>
    <t>Data set for business plan</t>
  </si>
  <si>
    <t>ANN-029</t>
  </si>
  <si>
    <t>Inclusion strategy data</t>
  </si>
  <si>
    <t>ANN-030</t>
  </si>
  <si>
    <t>University of Cyprus</t>
  </si>
  <si>
    <t>WP6</t>
  </si>
  <si>
    <t>Accelerator School/Master Class presentation material and virtual radioisotope production unit information</t>
  </si>
  <si>
    <t>PU with anonymity protection of questionnaire information</t>
  </si>
  <si>
    <t>300 MB</t>
  </si>
  <si>
    <t>ANN-031</t>
  </si>
  <si>
    <t>UNSA/CERN</t>
  </si>
  <si>
    <t>Instructive document on source operation, LEBT design and RFQ modelling</t>
  </si>
  <si>
    <t>10-20 MB</t>
  </si>
  <si>
    <t>ANN-032</t>
  </si>
  <si>
    <t>Educational videos and photos on sources, beamlines and linacs</t>
  </si>
  <si>
    <t>0.5-2 GB</t>
  </si>
  <si>
    <t>ANN-033</t>
  </si>
  <si>
    <t>UNSA</t>
  </si>
  <si>
    <t>List of associated partners joining IFIGENEIA scheme and quadrupole helix status for BiH mentoring hub</t>
  </si>
  <si>
    <t>0.2 MB</t>
  </si>
  <si>
    <t>ANN-034</t>
  </si>
  <si>
    <t>Satisfaction survey and feedback questionnaire results for mentoring activities</t>
  </si>
  <si>
    <t>0.5 MB</t>
  </si>
  <si>
    <t>ANN-035</t>
  </si>
  <si>
    <t>Questionnaires on gender equality, diversity and inclusion</t>
  </si>
  <si>
    <t>ANN-036</t>
  </si>
  <si>
    <t>Region of Central Macedonia</t>
  </si>
  <si>
    <t>Sustainability and institutional models for Excellence Hubs in Greece</t>
  </si>
  <si>
    <t>50-80 MB</t>
  </si>
  <si>
    <t>ANN-037</t>
  </si>
  <si>
    <t>Cosylab</t>
  </si>
  <si>
    <t>WP1 / T1.2</t>
  </si>
  <si>
    <t>D1.2 Project Quality Provisioning &amp; Risk Management Manual</t>
  </si>
  <si>
    <t>40 pages</t>
  </si>
  <si>
    <t>ANN-038</t>
  </si>
  <si>
    <t>WP3 / T3.4</t>
  </si>
  <si>
    <t>D3.4 Control system project plan</t>
  </si>
  <si>
    <t>50 pages</t>
  </si>
  <si>
    <t>ANN-039</t>
  </si>
  <si>
    <t>BIOKOSMOS S.A.</t>
  </si>
  <si>
    <t>Prerequisite laboratory conditions (radiation protection) for isotope production</t>
  </si>
  <si>
    <t>ANN-040</t>
  </si>
  <si>
    <t>SIH</t>
  </si>
  <si>
    <t>Project communication and dissemination materials</t>
  </si>
  <si>
    <t>PU final versions; some working documents SEN</t>
  </si>
  <si>
    <t>1-5 GB</t>
  </si>
  <si>
    <t>ANN-041</t>
  </si>
  <si>
    <t>Training materials and participant feedback from mentorship, Accelerator School and Master Classes</t>
  </si>
  <si>
    <t>SEN for feedback/videos; some materials may be PU after approval and anonymisation</t>
  </si>
  <si>
    <t>ANN-042</t>
  </si>
  <si>
    <t>TALOS</t>
  </si>
  <si>
    <t>WP5 / T5.1</t>
  </si>
  <si>
    <t>Key Exploitable Results analysis</t>
  </si>
  <si>
    <t>A few MB</t>
  </si>
  <si>
    <t>ANN-043</t>
  </si>
  <si>
    <t>WP5 / T5.2</t>
  </si>
  <si>
    <t>Business Plan &amp; Investment Plan data</t>
  </si>
  <si>
    <t>ANN-044</t>
  </si>
  <si>
    <t>WP5 / T5.3</t>
  </si>
  <si>
    <t>Sustainability short term framework</t>
  </si>
  <si>
    <t>Checklist_ID</t>
  </si>
  <si>
    <t>Area</t>
  </si>
  <si>
    <t>Control question to partners</t>
  </si>
  <si>
    <t>Answer</t>
  </si>
  <si>
    <t>Evidence / link requested</t>
  </si>
  <si>
    <t>Partner comments</t>
  </si>
  <si>
    <t>WP leader notes</t>
  </si>
  <si>
    <t>DMP_ref</t>
  </si>
  <si>
    <t>C-01</t>
  </si>
  <si>
    <t>Scope update</t>
  </si>
  <si>
    <t>Have you generated any data/research outputs not listed in Annex I? If yes, add a new row in Partner_Update.</t>
  </si>
  <si>
    <t>New row(s) completed or statement 'No new datasets'.</t>
  </si>
  <si>
    <t>DMP p.4, p.12 onwards</t>
  </si>
  <si>
    <t>C-02</t>
  </si>
  <si>
    <t>Have any Annex I datasets been discontinued, merged, renamed or materially changed?</t>
  </si>
  <si>
    <t>Updated status and change description in Partner_Update.</t>
  </si>
  <si>
    <t>DMP p.4</t>
  </si>
  <si>
    <t>C-03</t>
  </si>
  <si>
    <t>Storage</t>
  </si>
  <si>
    <t>Where is each dataset currently stored today?</t>
  </si>
  <si>
    <t>CERNBOX path, Zenodo DOI/URL, institutional repository path or physical location.</t>
  </si>
  <si>
    <t>DMP p.8, p.11</t>
  </si>
  <si>
    <t>C-04</t>
  </si>
  <si>
    <t>Is any project data stored only on a local workstation or personal drive?</t>
  </si>
  <si>
    <t>List dataset IDs and action to move/backup.</t>
  </si>
  <si>
    <t>C-05</t>
  </si>
  <si>
    <t>Access</t>
  </si>
  <si>
    <t>Are access rights restricted to authorised project personnel?</t>
  </si>
  <si>
    <t>Access list review date or platform permission evidence.</t>
  </si>
  <si>
    <t>DMP p.4, p.11</t>
  </si>
  <si>
    <t>C-06</t>
  </si>
  <si>
    <t>Has access been removed for people who left the partner organisation or no longer need access?</t>
  </si>
  <si>
    <t>Confirmation/date or list of pending removals.</t>
  </si>
  <si>
    <t>DMP p.11</t>
  </si>
  <si>
    <t>C-07</t>
  </si>
  <si>
    <t>Security</t>
  </si>
  <si>
    <t>Is backup/recovery available for stored data?</t>
  </si>
  <si>
    <t>Storage system evidence or institutional backup policy.</t>
  </si>
  <si>
    <t>C-08</t>
  </si>
  <si>
    <t>Data minimisation</t>
  </si>
  <si>
    <t>Was only project-necessary data collected?</t>
  </si>
  <si>
    <t>Brief purpose and necessity statement.</t>
  </si>
  <si>
    <t>DMP p.6</t>
  </si>
  <si>
    <t>C-09</t>
  </si>
  <si>
    <t>Personal data</t>
  </si>
  <si>
    <t>Does any dataset contain personal data such as names, emails, survey responses, images/video with identifiable persons?</t>
  </si>
  <si>
    <t>Dataset IDs, data categories and data subjects.</t>
  </si>
  <si>
    <t>DMP p.6, p.12</t>
  </si>
  <si>
    <t>C-10</t>
  </si>
  <si>
    <t>GDPR</t>
  </si>
  <si>
    <t>For personal data, is the lawful basis/consent documented?</t>
  </si>
  <si>
    <t>Consent forms/privacy notice/legal basis link.</t>
  </si>
  <si>
    <t>DMP p.12</t>
  </si>
  <si>
    <t>C-11</t>
  </si>
  <si>
    <t>For personal data, is anonymisation/pseudonymisation applied where appropriate before wider sharing or publication?</t>
  </si>
  <si>
    <t>Anonymisation method or explanation why not applicable.</t>
  </si>
  <si>
    <t>C-12</t>
  </si>
  <si>
    <t>Can data subject rights be supported where applicable, including portability and erasure?</t>
  </si>
  <si>
    <t>Process owner and procedure link.</t>
  </si>
  <si>
    <t>C-13</t>
  </si>
  <si>
    <t>Confidentiality/IPR</t>
  </si>
  <si>
    <t>Is the PU/SEN classification still accurate for each dataset?</t>
  </si>
  <si>
    <t>Updated dissemination level in Partner_Update.</t>
  </si>
  <si>
    <t>DMP p.4, p.7</t>
  </si>
  <si>
    <t>C-14</t>
  </si>
  <si>
    <t>Could any dataset contain trade secrets, commercially sensitive information, security-sensitive material or patent-relevant content?</t>
  </si>
  <si>
    <t>Justification, embargo plan or restricted access decision.</t>
  </si>
  <si>
    <t>DMP p.7, p.10</t>
  </si>
  <si>
    <t>C-15</t>
  </si>
  <si>
    <t>Formats</t>
  </si>
  <si>
    <t>Are raw data preserved where needed?</t>
  </si>
  <si>
    <t>Raw data location and format list.</t>
  </si>
  <si>
    <t>C-16</t>
  </si>
  <si>
    <t>Is a widely accepted/open/standard format also stored?</t>
  </si>
  <si>
    <t>Converted/open format location.</t>
  </si>
  <si>
    <t>DMP p.6, p.9</t>
  </si>
  <si>
    <t>C-17</t>
  </si>
  <si>
    <t>Metadata</t>
  </si>
  <si>
    <t>Are project metadata fields complete: acronym, GA number, description, access/licence, project/community, related publications/reports, DOI, keywords and version?</t>
  </si>
  <si>
    <t>Metadata record/template or repository record.</t>
  </si>
  <si>
    <t>DMP p.7</t>
  </si>
  <si>
    <t>C-18</t>
  </si>
  <si>
    <t>Quality</t>
  </si>
  <si>
    <t>Were quality-control measures applied to maintain accuracy?</t>
  </si>
  <si>
    <t>QC procedure, review record, calibration log, validation script or peer check.</t>
  </si>
  <si>
    <t>C-19</t>
  </si>
  <si>
    <t>Interoperability</t>
  </si>
  <si>
    <t>Are variables, units, value labels, classifications, abbreviations and vocabulary documented?</t>
  </si>
  <si>
    <t>Data dictionary, vocabulary or ontology reference.</t>
  </si>
  <si>
    <t>DMP p.9</t>
  </si>
  <si>
    <t>C-20</t>
  </si>
  <si>
    <t>Software</t>
  </si>
  <si>
    <t>Are software/tools/licences needed to access or reuse the dataset identified?</t>
  </si>
  <si>
    <t>Software/tool list and licence/access constraints.</t>
  </si>
  <si>
    <t>C-21</t>
  </si>
  <si>
    <t>Open access</t>
  </si>
  <si>
    <t>For PU/open research data, has Zenodo deposit been assessed?</t>
  </si>
  <si>
    <t>Zenodo status, DOI/URL or planned deposit date.</t>
  </si>
  <si>
    <t>DMP p.8</t>
  </si>
  <si>
    <t>C-22</t>
  </si>
  <si>
    <t>For data underlying prospective scientific publications, is a sharing/publication plan defined?</t>
  </si>
  <si>
    <t>Publication/data availability plan and repository route.</t>
  </si>
  <si>
    <t>C-23</t>
  </si>
  <si>
    <t>Are public deliverables/publications/newsletters available via the project website, CORDIS and/or Zenodo as relevant?</t>
  </si>
  <si>
    <t>URLs/DOIs or action plan.</t>
  </si>
  <si>
    <t>C-24</t>
  </si>
  <si>
    <t>Licensing</t>
  </si>
  <si>
    <t>For open datasets, is CC-BY or CC-BY-SA selected, or is a more restrictive licence justified?</t>
  </si>
  <si>
    <t>Licence selected and justification if not CC-BY/CC-BY-SA.</t>
  </si>
  <si>
    <t>C-25</t>
  </si>
  <si>
    <t>Embargo</t>
  </si>
  <si>
    <t>Is any embargo required due to patent/IPR/confidentiality?</t>
  </si>
  <si>
    <t>Embargo basis, expected release date and partner approval.</t>
  </si>
  <si>
    <t>DMP p.10</t>
  </si>
  <si>
    <t>C-26</t>
  </si>
  <si>
    <t>Other outputs</t>
  </si>
  <si>
    <t>Are non-data outputs such as protocols, models, software, VR content, physical samples/objects recorded and managed?</t>
  </si>
  <si>
    <t>Output row/location and FAIR-style sharing/reuse plan.</t>
  </si>
  <si>
    <t>C-27</t>
  </si>
  <si>
    <t>Retention</t>
  </si>
  <si>
    <t>Is there a retention and preservation plan for each dataset/output?</t>
  </si>
  <si>
    <t>Retention period/platform and responsible owner.</t>
  </si>
  <si>
    <t>DMP p.10-11</t>
  </si>
  <si>
    <t>C-28</t>
  </si>
  <si>
    <t>WP review</t>
  </si>
  <si>
    <t>Has the WP leader reviewed all partner inputs and requested missing clarifications?</t>
  </si>
  <si>
    <t>WP leader validation date/status.</t>
  </si>
  <si>
    <t>C-29</t>
  </si>
  <si>
    <t>Coordinator escalation</t>
  </si>
  <si>
    <t>Have any ethics/privacy/IPR issues that may forbid publication been escalated to the Coordinator/TALOS?</t>
  </si>
  <si>
    <t>Issue log or statement 'none'.</t>
  </si>
  <si>
    <t>DMP p.10, p.12</t>
  </si>
  <si>
    <t>C-30</t>
  </si>
  <si>
    <t>Final confirmation</t>
  </si>
  <si>
    <t>Do you confirm that the Partner_Update sheet is accurate as of the submission date?</t>
  </si>
  <si>
    <t>Signed/emailed confirmation by partner representative.</t>
  </si>
  <si>
    <t>Data_or_dataset</t>
  </si>
  <si>
    <t>Origin_of_data</t>
  </si>
  <si>
    <t>How_generated</t>
  </si>
  <si>
    <t>Data_type</t>
  </si>
  <si>
    <t>Data_format</t>
  </si>
  <si>
    <t>Baseline_dissemination</t>
  </si>
  <si>
    <t>Baseline_size</t>
  </si>
  <si>
    <t>Utility</t>
  </si>
  <si>
    <t>DMP_page_ref</t>
  </si>
  <si>
    <t>Technical documents and presentations for LINAC/RFQ design aspects</t>
  </si>
  <si>
    <t>Word-processing software (LaTeX, Word, PowerPoint)</t>
  </si>
  <si>
    <t>Reports, slides, diagrams</t>
  </si>
  <si>
    <t>ASCII, PDF</t>
  </si>
  <si>
    <t>Academia, laboratories, industry</t>
  </si>
  <si>
    <t>p.13</t>
  </si>
  <si>
    <t>Measurement data produced in laboratory with respect to hardware design (e.g. RFQ)</t>
  </si>
  <si>
    <t>Standard instrumentation tools (e.g. oscilloscopes)</t>
  </si>
  <si>
    <t>Computer scripts, tables, images, diagrams</t>
  </si>
  <si>
    <t>p.13-14</t>
  </si>
  <si>
    <t>Numerical simulation data on beam dynamics and hardware design (e.g. target)</t>
  </si>
  <si>
    <t>Numerical simulation software (e.g. Xsuite)</t>
  </si>
  <si>
    <t>p.14</t>
  </si>
  <si>
    <t>Beam measurement data in existing facilities/test stands on source/linac beam characteristics</t>
  </si>
  <si>
    <t>Beam instrumentation tools and control system databases</t>
  </si>
  <si>
    <t>p.14-15</t>
  </si>
  <si>
    <t>Micro-EDXRF spectrometry with Artax 400 Bruker and Spectra 7.4 Bruker AXS</t>
  </si>
  <si>
    <t>Report, tables, diagrams, images</t>
  </si>
  <si>
    <t>XLSX, SPX, JPG, DOCX</t>
  </si>
  <si>
    <t>Academia, education, archaeological services, museums, galleries, cultural heritage organisations</t>
  </si>
  <si>
    <t>p.15-16</t>
  </si>
  <si>
    <t>NCSR Demokritos</t>
  </si>
  <si>
    <t>PIXE and PIGE techniques, XGLab, MPANT, GUPIX and PiGreco software</t>
  </si>
  <si>
    <t>XLSX, MCA, MPA, DOCX, JPG</t>
  </si>
  <si>
    <t>p.16-17</t>
  </si>
  <si>
    <t>Direct communication; PowerPoint presentation</t>
  </si>
  <si>
    <t>Presentation</t>
  </si>
  <si>
    <t>PDF</t>
  </si>
  <si>
    <t>Academia/industry</t>
  </si>
  <si>
    <t>p.17</t>
  </si>
  <si>
    <t>Direct communication</t>
  </si>
  <si>
    <t>Image</t>
  </si>
  <si>
    <t>p.18</t>
  </si>
  <si>
    <t>Online data search</t>
  </si>
  <si>
    <t>Paper</t>
  </si>
  <si>
    <t>3D image</t>
  </si>
  <si>
    <t>DWG</t>
  </si>
  <si>
    <t>CAD model</t>
  </si>
  <si>
    <t>CAD file</t>
  </si>
  <si>
    <t>p.19</t>
  </si>
  <si>
    <t>Machining code file</t>
  </si>
  <si>
    <t>Document</t>
  </si>
  <si>
    <t>TXT</t>
  </si>
  <si>
    <t>YFOS manufacturing facility / CNC machine</t>
  </si>
  <si>
    <t>Physical object</t>
  </si>
  <si>
    <t>Nuclear Medicine Department, GNP</t>
  </si>
  <si>
    <t>Hospital Information System - SAP ERP</t>
  </si>
  <si>
    <t>Numerical data</t>
  </si>
  <si>
    <t>CSV / Excel</t>
  </si>
  <si>
    <t>Academia, healthcare, industry, health authorities</t>
  </si>
  <si>
    <t>Program Management Office, GNP</t>
  </si>
  <si>
    <t>Organisational description, logo and pictures</t>
  </si>
  <si>
    <t>Images / organisational information</t>
  </si>
  <si>
    <t>Common images</t>
  </si>
  <si>
    <t>Project consortium and public</t>
  </si>
  <si>
    <t>p.20</t>
  </si>
  <si>
    <t>Questionnaires, hospital needs, library and literature</t>
  </si>
  <si>
    <t>Questionnaires, data search, statistical tools</t>
  </si>
  <si>
    <t>Images, tables, diagrams, reports, scripts</t>
  </si>
  <si>
    <t>Microsoft apps/dashboard files; xlsx, docx, jpg, pdf, jpeg, mpx, mpj, opj, png, html</t>
  </si>
  <si>
    <t>Academia and industry in nuclear medicine, radiochemistry, radiopharmaceuticals, theranostics, QA/QC</t>
  </si>
  <si>
    <t>p.20-21</t>
  </si>
  <si>
    <t>Partners' locations</t>
  </si>
  <si>
    <t>Partners input</t>
  </si>
  <si>
    <t>Names, phone numbers, emails; text and numbers</t>
  </si>
  <si>
    <t>Excel file</t>
  </si>
  <si>
    <t>IFIGENEIA consortium</t>
  </si>
  <si>
    <t>p.21</t>
  </si>
  <si>
    <t>IJS location, Ljubljana, Slovenia</t>
  </si>
  <si>
    <t>Designer original work</t>
  </si>
  <si>
    <t>Text, graphics, tables in report</t>
  </si>
  <si>
    <t>Where IFIGENEIA activities are implemented</t>
  </si>
  <si>
    <t>Videos, text, photos</t>
  </si>
  <si>
    <t>Various formats</t>
  </si>
  <si>
    <t>IFIGENEIA website</t>
  </si>
  <si>
    <t>Subscribers have subscribed to newsletter</t>
  </si>
  <si>
    <t>Names, emails</t>
  </si>
  <si>
    <t>p.21-22</t>
  </si>
  <si>
    <t>Organisation names, addresses, contact information</t>
  </si>
  <si>
    <t>p.22</t>
  </si>
  <si>
    <t>DKFZ laboratory radiation biology studies</t>
  </si>
  <si>
    <t>Experiments within DKFZ lab</t>
  </si>
  <si>
    <t>Survival data for cell lines and radiation isotopes</t>
  </si>
  <si>
    <t>XLS</t>
  </si>
  <si>
    <t>Academia in radionuclide therapy</t>
  </si>
  <si>
    <t>Datasets for business plan and strategic investment plan</t>
  </si>
  <si>
    <t>Word-processing software (Word, PowerPoint)</t>
  </si>
  <si>
    <t>Academia, governance, industry</t>
  </si>
  <si>
    <t>p.22-23</t>
  </si>
  <si>
    <t>Documents and presentations for inclusion strategy</t>
  </si>
  <si>
    <t>p.23</t>
  </si>
  <si>
    <t>University of Cyprus IFIGENEIA group; talks and references from partners and speakers</t>
  </si>
  <si>
    <t>Coordinated/catalogued materials, talks, references, simulation plots and diagrams</t>
  </si>
  <si>
    <t>DOCX, PDF, PPT slides, images, tables, diagrams, reports, questionnaires</t>
  </si>
  <si>
    <t>DOCX, JPG, PDF, JPEG, charts, plots, HTML, text</t>
  </si>
  <si>
    <t>Medical physics, nuclear medicine, radiochemistry, radiopharmaceuticals, accelerators, radioisotopes, diagnostics, therapy protocols</t>
  </si>
  <si>
    <t>p.23-24</t>
  </si>
  <si>
    <t>CERN Document Server</t>
  </si>
  <si>
    <t>CERN software packages and LANL codes; beamline diagnostic measurements</t>
  </si>
  <si>
    <t>CERN note / report</t>
  </si>
  <si>
    <t>Standardised CERN public note on CERN Document Server</t>
  </si>
  <si>
    <t>Academic and industry groups in accelerator and beamline design</t>
  </si>
  <si>
    <t>p.25</t>
  </si>
  <si>
    <t>CERN 2250 Accelerator Test Bench via UNSA-CERN Agreement</t>
  </si>
  <si>
    <t>Camera capture and video editing software (e.g. Blender)</t>
  </si>
  <si>
    <t>Video and/or photo</t>
  </si>
  <si>
    <t>MP4 and/or PNG on CERN Document Server or WP6 websites</t>
  </si>
  <si>
    <t>Students, academic, industry and medical groups</t>
  </si>
  <si>
    <t>p.26</t>
  </si>
  <si>
    <t>UNSA report</t>
  </si>
  <si>
    <t>Associated agreements or letters of intent from potential partners</t>
  </si>
  <si>
    <t>Table and list within short report</t>
  </si>
  <si>
    <t>Standardised report on UNSA website</t>
  </si>
  <si>
    <t>Bosnian, Western Balkans and European scientific/research communities</t>
  </si>
  <si>
    <t>p.26-27</t>
  </si>
  <si>
    <t>Feedback and satisfaction survey results reported in tables and graphs</t>
  </si>
  <si>
    <t>Tables, graphs summarising survey results</t>
  </si>
  <si>
    <t>European consortia organising similar events</t>
  </si>
  <si>
    <t>p.27</t>
  </si>
  <si>
    <t>Collecting information from partners on equality, diversity and inclusion programmes</t>
  </si>
  <si>
    <t>Report</t>
  </si>
  <si>
    <t>Developing labs and institutes on good practices</t>
  </si>
  <si>
    <t>Stakeholder consultations, institutional mapping, policy review, RIS3 strategies</t>
  </si>
  <si>
    <t>Participatory stakeholder engagement, consultations, interviews, regional ecosystem mapping, OSLO input</t>
  </si>
  <si>
    <t>Reports, policy briefs, roadmaps</t>
  </si>
  <si>
    <t>PDF, Excel, DOCX</t>
  </si>
  <si>
    <t>Policy-makers, public authorities, regional administrations and institutional stakeholders</t>
  </si>
  <si>
    <t>p.28-30</t>
  </si>
  <si>
    <t>Partners</t>
  </si>
  <si>
    <t>Partner information collection and documentation writing</t>
  </si>
  <si>
    <t>Document/manual</t>
  </si>
  <si>
    <t>MS Word document &amp; PDF</t>
  </si>
  <si>
    <t>Internal use by consortium; project management professionals if made public later</t>
  </si>
  <si>
    <t>p.30-33</t>
  </si>
  <si>
    <t>Document/report</t>
  </si>
  <si>
    <t>Internal use by system engineers, control system architects, WP leaders and coordinators</t>
  </si>
  <si>
    <t>p.33-35</t>
  </si>
  <si>
    <t>BIOKOSMOS laboratories, production facilities, library and literature</t>
  </si>
  <si>
    <t>Data search in open literature and statistical software tools</t>
  </si>
  <si>
    <t>Microsoft apps/dashboard files; Windows files</t>
  </si>
  <si>
    <t>Academia and industry in nuclear medicine, radiochemistry, isotope production, QA/QC</t>
  </si>
  <si>
    <t>p.35-36</t>
  </si>
  <si>
    <t>SIS EGIZ internal team based on project activities and partner outputs</t>
  </si>
  <si>
    <t>Canva, MS Word, Adobe, PowerPoint, video editing tools; partner inputs</t>
  </si>
  <si>
    <t>Text, images, presentations, reports, videos</t>
  </si>
  <si>
    <t>PDF, DOCX, PPTX, JPG, PNG</t>
  </si>
  <si>
    <t>EU project communication teams, media, innovation networks and public outreach</t>
  </si>
  <si>
    <t>p.36-37</t>
  </si>
  <si>
    <t>WP6 partners and training sessions/events</t>
  </si>
  <si>
    <t>Expert-developed presentations/VR content; feedback through Google Forms/MS Forms</t>
  </si>
  <si>
    <t>Presentations, video recordings, transcripts, survey data</t>
  </si>
  <si>
    <t>PDF, PPTX, XLSX, MP4, CSV</t>
  </si>
  <si>
    <t>Medical training, accelerator education and VR-based learning programmes</t>
  </si>
  <si>
    <t>p.37</t>
  </si>
  <si>
    <t>Proposal, partners and KER methodology</t>
  </si>
  <si>
    <t>Partner inputs, characterisation methodology, technical documents, interviews and partner material</t>
  </si>
  <si>
    <t>Reports, tables</t>
  </si>
  <si>
    <t>Word, Excel, PDF</t>
  </si>
  <si>
    <t>Prepare exploitation cases and plans</t>
  </si>
  <si>
    <t>p.37-38</t>
  </si>
  <si>
    <t>Market research, partner input, interviews, supplier research, HR inputs, public reports and literature</t>
  </si>
  <si>
    <t>Cost collection/estimation, market sizing, surveys, salary benchmarking, meetings and financial model</t>
  </si>
  <si>
    <t>Reports, tables, diagrams, financial models</t>
  </si>
  <si>
    <t>Investment case, budget and operation planning, business plan for private equity financing, post-funding continuation</t>
  </si>
  <si>
    <t>p.38-39</t>
  </si>
  <si>
    <t>Internal planning and RCM input</t>
  </si>
  <si>
    <t>Based on draft business planning</t>
  </si>
  <si>
    <t>Reports, tables, diagrams</t>
  </si>
  <si>
    <t>Ensure continuation post-funding</t>
  </si>
  <si>
    <t>p.39</t>
  </si>
  <si>
    <t>Req_ID</t>
  </si>
  <si>
    <t>DMP_area</t>
  </si>
  <si>
    <t>Requirement / recommendation to monitor</t>
  </si>
  <si>
    <t>Evidence expected from partner</t>
  </si>
  <si>
    <t>Applies to</t>
  </si>
  <si>
    <t>R-01</t>
  </si>
  <si>
    <t>Governance</t>
  </si>
  <si>
    <t>Review and update DMP information when significant changes arise, including new data, policy/IPR decisions, patent plans or consortium changes.</t>
  </si>
  <si>
    <t>Revised dataset row; explanation of changes; action owner/deadline</t>
  </si>
  <si>
    <t>All partners / WP leaders</t>
  </si>
  <si>
    <t>R-02</t>
  </si>
  <si>
    <t>Partners apply the DMP; WP leaders implement and monitor within their WPs; TALOS oversees the policy.</t>
  </si>
  <si>
    <t>WP leader confirmation; partner completion status</t>
  </si>
  <si>
    <t>DMP p.4, p.10</t>
  </si>
  <si>
    <t>R-03</t>
  </si>
  <si>
    <t>Only collect data needed for project activities and avoid personal data unless necessary.</t>
  </si>
  <si>
    <t>Confirmation of purpose/necessity; description of any personal data collected</t>
  </si>
  <si>
    <t>All datasets; especially surveys/contact lists</t>
  </si>
  <si>
    <t>R-04</t>
  </si>
  <si>
    <t>Store raw data and a widely accepted format where raw formats are necessary for information preservation.</t>
  </si>
  <si>
    <t>Raw location and open/standard format location; list of formats</t>
  </si>
  <si>
    <t>Measurement, simulation, CAD and model data</t>
  </si>
  <si>
    <t>R-05</t>
  </si>
  <si>
    <t>Confidentiality</t>
  </si>
  <si>
    <t>Do not share SEN material outside the intended audience; external sharing depends on security/commercial sensitivity.</t>
  </si>
  <si>
    <t>Access control evidence; dissemination classification; IPR/trade secret review</t>
  </si>
  <si>
    <t>SEN, IPR, commercially sensitive data</t>
  </si>
  <si>
    <t>R-06</t>
  </si>
  <si>
    <t>Findability</t>
  </si>
  <si>
    <t>Describe datasets clearly, with metadata adequate for discovery and re-use.</t>
  </si>
  <si>
    <t>Metadata template completed; keywords; version; responsible contact; project acronym and GA number</t>
  </si>
  <si>
    <t>All datasets; especially open data</t>
  </si>
  <si>
    <t>R-07</t>
  </si>
  <si>
    <t>Persistent identifiers</t>
  </si>
  <si>
    <t>Use repository-provided persistent identifiers for open datasets and link them to datasets/publications.</t>
  </si>
  <si>
    <t>DOI/Zenodo link or planned DOI action</t>
  </si>
  <si>
    <t>Open data / publications underlying data</t>
  </si>
  <si>
    <t>R-08</t>
  </si>
  <si>
    <t>Accessibility</t>
  </si>
  <si>
    <t>Use appropriate platforms: project website/CORDIS for public outputs, CERNBOX for internal project data, Zenodo for open research data.</t>
  </si>
  <si>
    <t>Current storage platform and path; access procedure</t>
  </si>
  <si>
    <t>All datasets</t>
  </si>
  <si>
    <t>R-09</t>
  </si>
  <si>
    <t>CERNBOX security</t>
  </si>
  <si>
    <t>Confirm CERNBOX access is limited to partner personnel, and coordinator is informed when people leave so access can be removed.</t>
  </si>
  <si>
    <t>Access list check date; leaver notification confirmation</t>
  </si>
  <si>
    <t>CERNBOX datasets</t>
  </si>
  <si>
    <t>R-10</t>
  </si>
  <si>
    <t>Zenodo / OpenAIRE</t>
  </si>
  <si>
    <t>Deposit research open data, public deliverables, scientific publications and newsletters in the Zenodo IFIGENEIA community and OpenAIRE community, as applicable.</t>
  </si>
  <si>
    <t>Zenodo status, DOI/URL, community, embargo if any</t>
  </si>
  <si>
    <t>Open data / public outputs</t>
  </si>
  <si>
    <t>R-11</t>
  </si>
  <si>
    <t>Use recognised standards/formats; document variables, units, classifications, abbreviations and vocabulary/ontology where relevant.</t>
  </si>
  <si>
    <t>Data dictionary, units, vocabulary list, software/license requirements</t>
  </si>
  <si>
    <t>Structured datasets and reusable outputs</t>
  </si>
  <si>
    <t>R-12</t>
  </si>
  <si>
    <t>Sensitive software dependencies</t>
  </si>
  <si>
    <t>Identify files that need specific software licences and clarify whether partners/end-users can access them.</t>
  </si>
  <si>
    <t>Software/tool/license field completed</t>
  </si>
  <si>
    <t>Simulation, CAD, proprietary data</t>
  </si>
  <si>
    <t>R-13</t>
  </si>
  <si>
    <t>Re-use and licensing</t>
  </si>
  <si>
    <t>Open datasets must have clear data usage conditions; CC-BY-SA or CC-BY is default unless justified otherwise.</t>
  </si>
  <si>
    <t>Licence selected; restrictions/justification; disclaimer if applicable</t>
  </si>
  <si>
    <t>Open data</t>
  </si>
  <si>
    <t>R-14</t>
  </si>
  <si>
    <t>Embargo/IPR</t>
  </si>
  <si>
    <t>Document any embargo justified by patent/IPR/confidentiality concerns.</t>
  </si>
  <si>
    <t>Embargo reason, expected release date, responsible partner</t>
  </si>
  <si>
    <t>Potential publications/open data</t>
  </si>
  <si>
    <t>R-15</t>
  </si>
  <si>
    <t>Other research outputs</t>
  </si>
  <si>
    <t>Apply FAIR-style management to digital and physical outputs such as protocols, models or samples.</t>
  </si>
  <si>
    <t>Physical/digital output record; location; sharing/re-use plan</t>
  </si>
  <si>
    <t>Physical objects, models, protocols, software, VR content</t>
  </si>
  <si>
    <t>R-16</t>
  </si>
  <si>
    <t>Long-term preservation</t>
  </si>
  <si>
    <t>Plan preservation after project end; open public data should be reusable via Zenodo long-term.</t>
  </si>
  <si>
    <t>Retention/preservation plan; responsible data manager/owner</t>
  </si>
  <si>
    <t>Open data and high-value datasets</t>
  </si>
  <si>
    <t>R-17</t>
  </si>
  <si>
    <t>GDPR and ethics</t>
  </si>
  <si>
    <t>Use GDPR-compliant processes, appropriate technical/organisational measures, privacy-by-default, pseudonymisation/anonymisation where appropriate.</t>
  </si>
  <si>
    <t>Legal basis, consent records, anonymisation status, risk level, retention and third-party transfer info</t>
  </si>
  <si>
    <t>Personal data, surveys, contact lists, subscribers, feedback forms</t>
  </si>
  <si>
    <t>R-18</t>
  </si>
  <si>
    <t>Data subject rights</t>
  </si>
  <si>
    <t>Be able to disclose datasets, purpose, lawful basis, retention, third-party sharing/outside EEA transfer; support portability/erasure where applicable.</t>
  </si>
  <si>
    <t>Privacy notice/DPIA if relevant; retention schedule; process owner</t>
  </si>
  <si>
    <t>YesNoNA</t>
  </si>
  <si>
    <t>YesNoUnknown</t>
  </si>
  <si>
    <t>Dissemination</t>
  </si>
  <si>
    <t>ZenodoStatus</t>
  </si>
  <si>
    <t>License</t>
  </si>
  <si>
    <t>Risk</t>
  </si>
  <si>
    <t>Overall</t>
  </si>
  <si>
    <t>ChecklistAnswer</t>
  </si>
  <si>
    <t>Not started</t>
  </si>
  <si>
    <t>Yes</t>
  </si>
  <si>
    <t>CERNBOX</t>
  </si>
  <si>
    <t>Not applicable</t>
  </si>
  <si>
    <t>CC-BY</t>
  </si>
  <si>
    <t>N/A</t>
  </si>
  <si>
    <t>In progress</t>
  </si>
  <si>
    <t>No</t>
  </si>
  <si>
    <t>Zenodo</t>
  </si>
  <si>
    <t>Not yet assessed</t>
  </si>
  <si>
    <t>CC-BY-SA</t>
  </si>
  <si>
    <t>Low</t>
  </si>
  <si>
    <t>Generated</t>
  </si>
  <si>
    <t>Partial</t>
  </si>
  <si>
    <t>Unknown</t>
  </si>
  <si>
    <t>Project website</t>
  </si>
  <si>
    <t>Planned</t>
  </si>
  <si>
    <t>Other CC</t>
  </si>
  <si>
    <t>Medium</t>
  </si>
  <si>
    <t>Updated</t>
  </si>
  <si>
    <t>CORDIS</t>
  </si>
  <si>
    <t>Mixed</t>
  </si>
  <si>
    <t>Ready</t>
  </si>
  <si>
    <t>Restricted</t>
  </si>
  <si>
    <t>High</t>
  </si>
  <si>
    <t>Discontinued</t>
  </si>
  <si>
    <t>Institutional server</t>
  </si>
  <si>
    <t>Deposited</t>
  </si>
  <si>
    <t>New dataset</t>
  </si>
  <si>
    <t>Local workstation</t>
  </si>
  <si>
    <t>Embargoed</t>
  </si>
  <si>
    <t>Google Drive/OneDrive/SharePoint</t>
  </si>
  <si>
    <t>Physical storage</t>
  </si>
  <si>
    <t>Other</t>
  </si>
  <si>
    <t>Not stored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</si>
</sst>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b/>
      <sz val="11"/>
      <color rgb="FFFFFFFF"/>
      <name val="Carlito"/>
    </font>
  </fonts>
  <fills count="5">
    <fill>
      <patternFill patternType="none"/>
    </fill>
    <fill>
      <patternFill patternType="gray125"/>
    </fill>
    <fill>
      <patternFill patternType="solid">
        <fgColor rgb="FF433B73"/>
      </patternFill>
    </fill>
    <fill>
      <patternFill patternType="solid">
        <fgColor rgb="FFE8F0F7"/>
      </patternFill>
    </fill>
    <fill>
      <patternFill patternType="solid">
        <fgColor rgb="FF355C7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/>
  </cellXfs>
  <cellStyles count="1">
    <cellStyle name="Normal" xfId="0" builtinId="0"/>
  </cellStyles>
  <dxfs count="4"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7C2D12"/>
      </font>
      <fill>
        <patternFill patternType="solid">
          <bgColor rgb="FFFED7A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color rgb="FF7F1D1D"/>
      </font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sl-SI"/>
              <a:t>Compliance status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Dashboard!$D$3:$D$7</c:f>
              <c:strCache>
                <c:ptCount val="5"/>
                <c:pt idx="0">
                  <c:v>Awaiting partner update</c:v>
                </c:pt>
                <c:pt idx="1">
                  <c:v>High risk</c:v>
                </c:pt>
                <c:pt idx="2">
                  <c:v>Needs action</c:v>
                </c:pt>
                <c:pt idx="3">
                  <c:v>Partial / monitor</c:v>
                </c:pt>
                <c:pt idx="4">
                  <c:v>Compliant / on track</c:v>
                </c:pt>
              </c:strCache>
            </c:strRef>
          </c:cat>
          <c:val>
            <c:numRef>
              <c:f>Dashboard!$E$3:$E$7</c:f>
              <c:numCache>
                <c:formatCode>General</c:formatCode>
                <c:ptCount val="5"/>
                <c:pt idx="0">
                  <c:v>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8-4E4A-9D17-7092CBAD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rtnerUpdateTable" displayName="PartnerUpdateTable" ref="A1:AR45">
  <tableColumns count="44">
    <tableColumn id="1" xr3:uid="{00000000-0010-0000-0000-000001000000}" name="Dataset_ID"/>
    <tableColumn id="2" xr3:uid="{00000000-0010-0000-0000-000002000000}" name="Partner"/>
    <tableColumn id="3" xr3:uid="{00000000-0010-0000-0000-000003000000}" name="Associated_WP"/>
    <tableColumn id="4" xr3:uid="{00000000-0010-0000-0000-000004000000}" name="Baseline dataset / output"/>
    <tableColumn id="5" xr3:uid="{00000000-0010-0000-0000-000005000000}" name="Baseline dissemination"/>
    <tableColumn id="6" xr3:uid="{00000000-0010-0000-0000-000006000000}" name="Baseline size"/>
    <tableColumn id="7" xr3:uid="{00000000-0010-0000-0000-000007000000}" name="Current dataset status"/>
    <tableColumn id="8" xr3:uid="{00000000-0010-0000-0000-000008000000}" name="Changed vs Annex?"/>
    <tableColumn id="9" xr3:uid="{00000000-0010-0000-0000-000009000000}" name="Change / new dataset description"/>
    <tableColumn id="10" xr3:uid="{00000000-0010-0000-0000-00000A000000}" name="Current storage platform"/>
    <tableColumn id="11" xr3:uid="{00000000-0010-0000-0000-00000B000000}" name="Exact storage path / URL / physical location"/>
    <tableColumn id="12" xr3:uid="{00000000-0010-0000-0000-00000C000000}" name="Data owner / contact"/>
    <tableColumn id="13" xr3:uid="{00000000-0010-0000-0000-00000D000000}" name="Access control confirmed?"/>
    <tableColumn id="14" xr3:uid="{00000000-0010-0000-0000-00000E000000}" name="Leavers' access removed where applicable?"/>
    <tableColumn id="15" xr3:uid="{00000000-0010-0000-0000-00000F000000}" name="Backup / recovery in place?"/>
    <tableColumn id="16" xr3:uid="{00000000-0010-0000-0000-000010000000}" name="Current dissemination"/>
    <tableColumn id="17" xr3:uid="{00000000-0010-0000-0000-000011000000}" name="Contains personal data?"/>
    <tableColumn id="18" xr3:uid="{00000000-0010-0000-0000-000012000000}" name="Personal data details / data subjects"/>
    <tableColumn id="19" xr3:uid="{00000000-0010-0000-0000-000013000000}" name="Legal basis or consent documented?"/>
    <tableColumn id="20" xr3:uid="{00000000-0010-0000-0000-000014000000}" name="Anonymised / pseudonymised?"/>
    <tableColumn id="21" xr3:uid="{00000000-0010-0000-0000-000015000000}" name="Sensitive, IPR, trade secret or security concern?"/>
    <tableColumn id="22" xr3:uid="{00000000-0010-0000-0000-000016000000}" name="IPR/confidentiality/embargo justification"/>
    <tableColumn id="23" xr3:uid="{00000000-0010-0000-0000-000017000000}" name="Raw format stored?"/>
    <tableColumn id="24" xr3:uid="{00000000-0010-0000-0000-000018000000}" name="Open/standard format stored?"/>
    <tableColumn id="25" xr3:uid="{00000000-0010-0000-0000-000019000000}" name="Metadata complete?"/>
    <tableColumn id="26" xr3:uid="{00000000-0010-0000-0000-00001A000000}" name="Metadata gaps / notes"/>
    <tableColumn id="27" xr3:uid="{00000000-0010-0000-0000-00001B000000}" name="Quality control applied?"/>
    <tableColumn id="28" xr3:uid="{00000000-0010-0000-0000-00001C000000}" name="Variables, units, vocabulary documented?"/>
    <tableColumn id="29" xr3:uid="{00000000-0010-0000-0000-00001D000000}" name="Software/tools/licence needed?"/>
    <tableColumn id="30" xr3:uid="{00000000-0010-0000-0000-00001E000000}" name="Open data candidate?"/>
    <tableColumn id="31" xr3:uid="{00000000-0010-0000-0000-00001F000000}" name="Zenodo / open repository status"/>
    <tableColumn id="32" xr3:uid="{00000000-0010-0000-0000-000020000000}" name="DOI / Zenodo / publication / evidence link"/>
    <tableColumn id="33" xr3:uid="{00000000-0010-0000-0000-000021000000}" name="Licence for open data"/>
    <tableColumn id="34" xr3:uid="{00000000-0010-0000-0000-000022000000}" name="Retention / preservation plan"/>
    <tableColumn id="35" xr3:uid="{00000000-0010-0000-0000-000023000000}" name="Third-party sharing or outside EEA transfer?"/>
    <tableColumn id="36" xr3:uid="{00000000-0010-0000-0000-000024000000}" name="GDPR / privacy risk level"/>
    <tableColumn id="37" xr3:uid="{00000000-0010-0000-0000-000025000000}" name="Compliance score (%)"/>
    <tableColumn id="38" xr3:uid="{00000000-0010-0000-0000-000026000000}" name="Overall compliance status"/>
    <tableColumn id="39" xr3:uid="{00000000-0010-0000-0000-000027000000}" name="Open actions / clarifications"/>
    <tableColumn id="40" xr3:uid="{00000000-0010-0000-0000-000028000000}" name="Action owner"/>
    <tableColumn id="41" xr3:uid="{00000000-0010-0000-0000-000029000000}" name="Deadline"/>
    <tableColumn id="42" xr3:uid="{00000000-0010-0000-0000-00002A000000}" name="Evidence link"/>
    <tableColumn id="43" xr3:uid="{00000000-0010-0000-0000-00002B000000}" name="WP leader validation"/>
    <tableColumn id="44" xr3:uid="{00000000-0010-0000-0000-00002C000000}" name="TALOS / Coordinator review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hecklistTable" displayName="ChecklistTable" ref="A1:H31">
  <tableColumns count="8">
    <tableColumn id="1" xr3:uid="{00000000-0010-0000-0100-000001000000}" name="Checklist_ID"/>
    <tableColumn id="2" xr3:uid="{00000000-0010-0000-0100-000002000000}" name="Area"/>
    <tableColumn id="3" xr3:uid="{00000000-0010-0000-0100-000003000000}" name="Control question to partners"/>
    <tableColumn id="4" xr3:uid="{00000000-0010-0000-0100-000004000000}" name="Answer"/>
    <tableColumn id="5" xr3:uid="{00000000-0010-0000-0100-000005000000}" name="Evidence / link requested"/>
    <tableColumn id="6" xr3:uid="{00000000-0010-0000-0100-000006000000}" name="Partner comments"/>
    <tableColumn id="7" xr3:uid="{00000000-0010-0000-0100-000007000000}" name="WP leader notes"/>
    <tableColumn id="8" xr3:uid="{00000000-0010-0000-0100-000008000000}" name="DMP_ref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nnexBaselineTable" displayName="AnnexBaselineTable" ref="A1:L45">
  <tableColumns count="12">
    <tableColumn id="1" xr3:uid="{00000000-0010-0000-0200-000001000000}" name="Dataset_ID"/>
    <tableColumn id="2" xr3:uid="{00000000-0010-0000-0200-000002000000}" name="Partner"/>
    <tableColumn id="3" xr3:uid="{00000000-0010-0000-0200-000003000000}" name="Associated_WP"/>
    <tableColumn id="4" xr3:uid="{00000000-0010-0000-0200-000004000000}" name="Data_or_dataset"/>
    <tableColumn id="5" xr3:uid="{00000000-0010-0000-0200-000005000000}" name="Origin_of_data"/>
    <tableColumn id="6" xr3:uid="{00000000-0010-0000-0200-000006000000}" name="How_generated"/>
    <tableColumn id="7" xr3:uid="{00000000-0010-0000-0200-000007000000}" name="Data_type"/>
    <tableColumn id="8" xr3:uid="{00000000-0010-0000-0200-000008000000}" name="Data_format"/>
    <tableColumn id="9" xr3:uid="{00000000-0010-0000-0200-000009000000}" name="Baseline_dissemination"/>
    <tableColumn id="10" xr3:uid="{00000000-0010-0000-0200-00000A000000}" name="Baseline_size"/>
    <tableColumn id="11" xr3:uid="{00000000-0010-0000-0200-00000B000000}" name="Utility"/>
    <tableColumn id="12" xr3:uid="{00000000-0010-0000-0200-00000C000000}" name="DMP_page_ref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quirementsTable" displayName="RequirementsTable" ref="A1:F19">
  <tableColumns count="6">
    <tableColumn id="1" xr3:uid="{00000000-0010-0000-0300-000001000000}" name="Req_ID"/>
    <tableColumn id="2" xr3:uid="{00000000-0010-0000-0300-000002000000}" name="DMP_area"/>
    <tableColumn id="3" xr3:uid="{00000000-0010-0000-0300-000003000000}" name="Requirement / recommendation to monitor"/>
    <tableColumn id="4" xr3:uid="{00000000-0010-0000-0300-000004000000}" name="Evidence expected from partner"/>
    <tableColumn id="5" xr3:uid="{00000000-0010-0000-0300-000005000000}" name="Applies to"/>
    <tableColumn id="6" xr3:uid="{00000000-0010-0000-0300-000006000000}" name="DMP_re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/>
  </sheetViews>
  <sheetFormatPr defaultRowHeight="14.25"/>
  <cols>
    <col min="1" max="1" width="24" customWidth="1"/>
    <col min="2" max="2" width="95" customWidth="1"/>
  </cols>
  <sheetData>
    <row r="1" spans="1:2" ht="20.25">
      <c r="A1" s="1" t="s">
        <v>0</v>
      </c>
      <c r="B1" s="1"/>
    </row>
    <row r="2" spans="1:2" ht="29.25">
      <c r="A2" s="2" t="s">
        <v>1</v>
      </c>
      <c r="B2" s="3" t="s">
        <v>2</v>
      </c>
    </row>
    <row r="3" spans="1:2" ht="29.25">
      <c r="A3" s="2" t="s">
        <v>3</v>
      </c>
      <c r="B3" s="3" t="s">
        <v>4</v>
      </c>
    </row>
    <row r="4" spans="1:2" ht="29.25">
      <c r="A4" s="2" t="s">
        <v>5</v>
      </c>
      <c r="B4" s="3" t="s">
        <v>6</v>
      </c>
    </row>
    <row r="5" spans="1:2" ht="29.25">
      <c r="A5" s="2" t="s">
        <v>7</v>
      </c>
      <c r="B5" s="3" t="s">
        <v>8</v>
      </c>
    </row>
    <row r="6" spans="1:2" ht="29.25">
      <c r="A6" s="2" t="s">
        <v>9</v>
      </c>
      <c r="B6" s="3" t="s">
        <v>10</v>
      </c>
    </row>
    <row r="7" spans="1:2" ht="30">
      <c r="A7" s="2" t="s">
        <v>11</v>
      </c>
      <c r="B7" s="3" t="s">
        <v>12</v>
      </c>
    </row>
    <row r="8" spans="1:2" ht="15">
      <c r="A8" s="2" t="s">
        <v>13</v>
      </c>
      <c r="B8" s="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opLeftCell="A10" workbookViewId="0">
      <selection activeCell="A35" sqref="A35"/>
    </sheetView>
  </sheetViews>
  <sheetFormatPr defaultRowHeight="14.25"/>
  <cols>
    <col min="1" max="2" width="22" customWidth="1"/>
    <col min="3" max="3" width="18" customWidth="1"/>
    <col min="4" max="4" width="20" customWidth="1"/>
    <col min="5" max="5" width="14" customWidth="1"/>
  </cols>
  <sheetData>
    <row r="1" spans="1:5" ht="20.25">
      <c r="A1" s="1" t="s">
        <v>15</v>
      </c>
      <c r="B1" s="1"/>
      <c r="C1" s="1"/>
      <c r="D1" s="1"/>
      <c r="E1" s="1"/>
    </row>
    <row r="2" spans="1:5" ht="15">
      <c r="A2" s="2" t="s">
        <v>16</v>
      </c>
      <c r="B2" t="s">
        <v>14</v>
      </c>
      <c r="D2" s="4" t="s">
        <v>17</v>
      </c>
      <c r="E2" s="4" t="s">
        <v>18</v>
      </c>
    </row>
    <row r="3" spans="1:5" ht="30">
      <c r="A3" s="2" t="s">
        <v>19</v>
      </c>
      <c r="B3">
        <v>44</v>
      </c>
      <c r="D3" t="s">
        <v>20</v>
      </c>
      <c r="E3">
        <f>COUNTIF(Partner_Update!AL2:AL45,"Awaiting partner update")</f>
        <v>44</v>
      </c>
    </row>
    <row r="4" spans="1:5" ht="30">
      <c r="A4" s="2" t="s">
        <v>21</v>
      </c>
      <c r="B4">
        <f>COUNTIF(Partner_Update!AL2:AL45,"Awaiting partner update")</f>
        <v>44</v>
      </c>
      <c r="D4" t="s">
        <v>22</v>
      </c>
      <c r="E4">
        <f>COUNTIF(Partner_Update!AL2:AL45,"High risk")</f>
        <v>0</v>
      </c>
    </row>
    <row r="5" spans="1:5" ht="15">
      <c r="A5" s="2" t="s">
        <v>23</v>
      </c>
      <c r="B5">
        <f>COUNTIF(Partner_Update!AL2:AL45,"High risk")</f>
        <v>0</v>
      </c>
      <c r="D5" t="s">
        <v>24</v>
      </c>
      <c r="E5">
        <f>COUNTIF(Partner_Update!AL2:AL45,"Needs action")</f>
        <v>0</v>
      </c>
    </row>
    <row r="6" spans="1:5" ht="15">
      <c r="A6" s="2" t="s">
        <v>25</v>
      </c>
      <c r="B6">
        <f>COUNTIF(Partner_Update!AL2:AL45,"Needs action")</f>
        <v>0</v>
      </c>
      <c r="D6" t="s">
        <v>26</v>
      </c>
      <c r="E6">
        <f>COUNTIF(Partner_Update!AL2:AL45,"Partial / monitor")</f>
        <v>0</v>
      </c>
    </row>
    <row r="7" spans="1:5" ht="15">
      <c r="A7" s="2" t="s">
        <v>26</v>
      </c>
      <c r="B7">
        <f>COUNTIF(Partner_Update!AL2:AL45,"Partial / monitor")</f>
        <v>0</v>
      </c>
      <c r="D7" t="s">
        <v>27</v>
      </c>
      <c r="E7">
        <f>COUNTIF(Partner_Update!AL2:AL45,"Compliant / on track")</f>
        <v>0</v>
      </c>
    </row>
    <row r="8" spans="1:5" ht="15">
      <c r="A8" s="2" t="s">
        <v>27</v>
      </c>
      <c r="B8">
        <f>COUNTIF(Partner_Update!AL2:AL45,"Compliant / on track")</f>
        <v>0</v>
      </c>
    </row>
    <row r="9" spans="1:5" ht="30">
      <c r="A9" s="2" t="s">
        <v>28</v>
      </c>
      <c r="B9" s="7" t="str">
        <f>IFERROR(AVERAGEIF(Partner_Update!AK2:AK45,"&gt;0",Partner_Update!AK2:AK45),"")</f>
        <v/>
      </c>
    </row>
    <row r="10" spans="1:5" ht="45">
      <c r="A10" s="2" t="s">
        <v>29</v>
      </c>
      <c r="B10">
        <f>COUNTIF(Partner_Update!AE2:AE45,"Planned")+COUNTIF(Partner_Update!AE2:AE45,"Ready")+COUNTIF(Partner_Update!AE2:AE45,"Deposited")</f>
        <v>0</v>
      </c>
    </row>
    <row r="11" spans="1:5" ht="30">
      <c r="A11" s="2" t="s">
        <v>30</v>
      </c>
      <c r="B11">
        <f>COUNTIF(Partner_Update!Q2:Q45,"Yes")</f>
        <v>0</v>
      </c>
    </row>
    <row r="12" spans="1:5" ht="45">
      <c r="A12" s="2" t="s">
        <v>31</v>
      </c>
      <c r="B12">
        <f>COUNTIF(Partner_Update!J2:J45,"Local workstation")+COUNTIF(Partner_Update!J2:J45,"Google Drive/OneDrive/SharePoint")+COUNTIF(Partner_Update!J2:J45,"Other")+COUNTIF(Partner_Update!J2:J45,"Not stored yet")</f>
        <v>0</v>
      </c>
    </row>
    <row r="13" spans="1:5" ht="15">
      <c r="A13" s="2" t="s">
        <v>32</v>
      </c>
      <c r="B13" t="s">
        <v>33</v>
      </c>
    </row>
    <row r="16" spans="1:5" ht="15">
      <c r="A16" s="4" t="s">
        <v>34</v>
      </c>
      <c r="B16" s="4" t="s">
        <v>35</v>
      </c>
      <c r="C16" s="4" t="s">
        <v>36</v>
      </c>
      <c r="D16" s="4" t="s">
        <v>37</v>
      </c>
      <c r="E16" s="4" t="s">
        <v>38</v>
      </c>
    </row>
    <row r="17" spans="1:5">
      <c r="A17" t="str">
        <f>"All partners"</f>
        <v>All partners</v>
      </c>
      <c r="B17">
        <f>COUNTIF(Partner_Update!B2:B45,A17)</f>
        <v>3</v>
      </c>
      <c r="C17">
        <f>COUNTIFS(Partner_Update!B2:B45,A17,Partner_Update!AL2:AL45,"Awaiting partner update")</f>
        <v>3</v>
      </c>
      <c r="D17">
        <f>COUNTIFS(Partner_Update!B2:B45,A17,Partner_Update!AL2:AL45,"High risk")+COUNTIFS(Partner_Update!B2:B45,A17,Partner_Update!AL2:AL45,"Needs action")</f>
        <v>0</v>
      </c>
      <c r="E17" s="7" t="str">
        <f>IFERROR(AVERAGEIF(Partner_Update!B2:B45,A17,Partner_Update!AK2:AK45),"")</f>
        <v/>
      </c>
    </row>
    <row r="18" spans="1:5">
      <c r="A18" t="str">
        <f>"BIOKOSMOS S.A."</f>
        <v>BIOKOSMOS S.A.</v>
      </c>
      <c r="B18">
        <f>COUNTIF(Partner_Update!B2:B45,A18)</f>
        <v>1</v>
      </c>
      <c r="C18">
        <f>COUNTIFS(Partner_Update!B2:B45,A18,Partner_Update!AL2:AL45,"Awaiting partner update")</f>
        <v>1</v>
      </c>
      <c r="D18">
        <f>COUNTIFS(Partner_Update!B2:B45,A18,Partner_Update!AL2:AL45,"High risk")+COUNTIFS(Partner_Update!B2:B45,A18,Partner_Update!AL2:AL45,"Needs action")</f>
        <v>0</v>
      </c>
      <c r="E18" s="7" t="str">
        <f>IFERROR(AVERAGEIF(Partner_Update!B2:B45,A18,Partner_Update!AK2:AK45),"")</f>
        <v/>
      </c>
    </row>
    <row r="19" spans="1:5">
      <c r="A19" t="str">
        <f>"CERN"</f>
        <v>CERN</v>
      </c>
      <c r="B19">
        <f>COUNTIF(Partner_Update!B2:B45,A19)</f>
        <v>4</v>
      </c>
      <c r="C19">
        <f>COUNTIFS(Partner_Update!B2:B45,A19,Partner_Update!AL2:AL45,"Awaiting partner update")</f>
        <v>4</v>
      </c>
      <c r="D19">
        <f>COUNTIFS(Partner_Update!B2:B45,A19,Partner_Update!AL2:AL45,"High risk")+COUNTIFS(Partner_Update!B2:B45,A19,Partner_Update!AL2:AL45,"Needs action")</f>
        <v>0</v>
      </c>
      <c r="E19" s="7" t="str">
        <f>IFERROR(AVERAGEIF(Partner_Update!B2:B45,A19,Partner_Update!AK2:AK45),"")</f>
        <v/>
      </c>
    </row>
    <row r="20" spans="1:5">
      <c r="A20" t="str">
        <f>"Cosylab"</f>
        <v>Cosylab</v>
      </c>
      <c r="B20">
        <f>COUNTIF(Partner_Update!B2:B45,A20)</f>
        <v>2</v>
      </c>
      <c r="C20">
        <f>COUNTIFS(Partner_Update!B2:B45,A20,Partner_Update!AL2:AL45,"Awaiting partner update")</f>
        <v>2</v>
      </c>
      <c r="D20">
        <f>COUNTIFS(Partner_Update!B2:B45,A20,Partner_Update!AL2:AL45,"High risk")+COUNTIFS(Partner_Update!B2:B45,A20,Partner_Update!AL2:AL45,"Needs action")</f>
        <v>0</v>
      </c>
      <c r="E20" s="7" t="str">
        <f>IFERROR(AVERAGEIF(Partner_Update!B2:B45,A20,Partner_Update!AK2:AK45),"")</f>
        <v/>
      </c>
    </row>
    <row r="21" spans="1:5">
      <c r="A21" t="str">
        <f>"DKFZ"</f>
        <v>DKFZ</v>
      </c>
      <c r="B21">
        <f>COUNTIF(Partner_Update!B2:B45,A21)</f>
        <v>1</v>
      </c>
      <c r="C21">
        <f>COUNTIFS(Partner_Update!B2:B45,A21,Partner_Update!AL2:AL45,"Awaiting partner update")</f>
        <v>1</v>
      </c>
      <c r="D21">
        <f>COUNTIFS(Partner_Update!B2:B45,A21,Partner_Update!AL2:AL45,"High risk")+COUNTIFS(Partner_Update!B2:B45,A21,Partner_Update!AL2:AL45,"Needs action")</f>
        <v>0</v>
      </c>
      <c r="E21" s="7" t="str">
        <f>IFERROR(AVERAGEIF(Partner_Update!B2:B45,A21,Partner_Update!AK2:AK45),"")</f>
        <v/>
      </c>
    </row>
    <row r="22" spans="1:5">
      <c r="A22" t="str">
        <f>"GNP"</f>
        <v>GNP</v>
      </c>
      <c r="B22">
        <f>COUNTIF(Partner_Update!B2:B45,A22)</f>
        <v>2</v>
      </c>
      <c r="C22">
        <f>COUNTIFS(Partner_Update!B2:B45,A22,Partner_Update!AL2:AL45,"Awaiting partner update")</f>
        <v>2</v>
      </c>
      <c r="D22">
        <f>COUNTIFS(Partner_Update!B2:B45,A22,Partner_Update!AL2:AL45,"High risk")+COUNTIFS(Partner_Update!B2:B45,A22,Partner_Update!AL2:AL45,"Needs action")</f>
        <v>0</v>
      </c>
      <c r="E22" s="7" t="str">
        <f>IFERROR(AVERAGEIF(Partner_Update!B2:B45,A22,Partner_Update!AK2:AK45),"")</f>
        <v/>
      </c>
    </row>
    <row r="23" spans="1:5">
      <c r="A23" t="str">
        <f>"IAS"</f>
        <v>IAS</v>
      </c>
      <c r="B23">
        <f>COUNTIF(Partner_Update!B2:B45,A23)</f>
        <v>2</v>
      </c>
      <c r="C23">
        <f>COUNTIFS(Partner_Update!B2:B45,A23,Partner_Update!AL2:AL45,"Awaiting partner update")</f>
        <v>2</v>
      </c>
      <c r="D23">
        <f>COUNTIFS(Partner_Update!B2:B45,A23,Partner_Update!AL2:AL45,"High risk")+COUNTIFS(Partner_Update!B2:B45,A23,Partner_Update!AL2:AL45,"Needs action")</f>
        <v>0</v>
      </c>
      <c r="E23" s="7" t="str">
        <f>IFERROR(AVERAGEIF(Partner_Update!B2:B45,A23,Partner_Update!AK2:AK45),"")</f>
        <v/>
      </c>
    </row>
    <row r="24" spans="1:5">
      <c r="A24" t="str">
        <f>"IJS"</f>
        <v>IJS</v>
      </c>
      <c r="B24">
        <f>COUNTIF(Partner_Update!B2:B45,A24)</f>
        <v>2</v>
      </c>
      <c r="C24">
        <f>COUNTIFS(Partner_Update!B2:B45,A24,Partner_Update!AL2:AL45,"Awaiting partner update")</f>
        <v>2</v>
      </c>
      <c r="D24">
        <f>COUNTIFS(Partner_Update!B2:B45,A24,Partner_Update!AL2:AL45,"High risk")+COUNTIFS(Partner_Update!B2:B45,A24,Partner_Update!AL2:AL45,"Needs action")</f>
        <v>0</v>
      </c>
      <c r="E24" s="7" t="str">
        <f>IFERROR(AVERAGEIF(Partner_Update!B2:B45,A24,Partner_Update!AK2:AK45),"")</f>
        <v/>
      </c>
    </row>
    <row r="25" spans="1:5">
      <c r="A25" t="str">
        <f>"Institute of Nuclear and Particle Physics – NCSR Demokritos"</f>
        <v>Institute of Nuclear and Particle Physics – NCSR Demokritos</v>
      </c>
      <c r="B25">
        <f>COUNTIF(Partner_Update!B2:B45,A25)</f>
        <v>1</v>
      </c>
      <c r="C25">
        <f>COUNTIFS(Partner_Update!B2:B45,A25,Partner_Update!AL2:AL45,"Awaiting partner update")</f>
        <v>1</v>
      </c>
      <c r="D25">
        <f>COUNTIFS(Partner_Update!B2:B45,A25,Partner_Update!AL2:AL45,"High risk")+COUNTIFS(Partner_Update!B2:B45,A25,Partner_Update!AL2:AL45,"Needs action")</f>
        <v>0</v>
      </c>
      <c r="E25" s="7" t="str">
        <f>IFERROR(AVERAGEIF(Partner_Update!B2:B45,A25,Partner_Update!AK2:AK45),"")</f>
        <v/>
      </c>
    </row>
    <row r="26" spans="1:5">
      <c r="A26" t="str">
        <f>"Physico-chemical Research &amp; Archaeometry Lab – AMTH"</f>
        <v>Physico-chemical Research &amp; Archaeometry Lab – AMTH</v>
      </c>
      <c r="B26">
        <f>COUNTIF(Partner_Update!B2:B45,A26)</f>
        <v>1</v>
      </c>
      <c r="C26">
        <f>COUNTIFS(Partner_Update!B2:B45,A26,Partner_Update!AL2:AL45,"Awaiting partner update")</f>
        <v>1</v>
      </c>
      <c r="D26">
        <f>COUNTIFS(Partner_Update!B2:B45,A26,Partner_Update!AL2:AL45,"High risk")+COUNTIFS(Partner_Update!B2:B45,A26,Partner_Update!AL2:AL45,"Needs action")</f>
        <v>0</v>
      </c>
      <c r="E26" s="7" t="str">
        <f>IFERROR(AVERAGEIF(Partner_Update!B2:B45,A26,Partner_Update!AK2:AK45),"")</f>
        <v/>
      </c>
    </row>
    <row r="27" spans="1:5">
      <c r="A27" t="str">
        <f>"Region of Central Macedonia"</f>
        <v>Region of Central Macedonia</v>
      </c>
      <c r="B27">
        <f>COUNTIF(Partner_Update!B2:B45,A27)</f>
        <v>1</v>
      </c>
      <c r="C27">
        <f>COUNTIFS(Partner_Update!B2:B45,A27,Partner_Update!AL2:AL45,"Awaiting partner update")</f>
        <v>1</v>
      </c>
      <c r="D27">
        <f>COUNTIFS(Partner_Update!B2:B45,A27,Partner_Update!AL2:AL45,"High risk")+COUNTIFS(Partner_Update!B2:B45,A27,Partner_Update!AL2:AL45,"Needs action")</f>
        <v>0</v>
      </c>
      <c r="E27" s="7" t="str">
        <f>IFERROR(AVERAGEIF(Partner_Update!B2:B45,A27,Partner_Update!AK2:AK45),"")</f>
        <v/>
      </c>
    </row>
    <row r="28" spans="1:5">
      <c r="A28" t="str">
        <f>"SIH"</f>
        <v>SIH</v>
      </c>
      <c r="B28">
        <f>COUNTIF(Partner_Update!B2:B45,A28)</f>
        <v>2</v>
      </c>
      <c r="C28">
        <f>COUNTIFS(Partner_Update!B2:B45,A28,Partner_Update!AL2:AL45,"Awaiting partner update")</f>
        <v>2</v>
      </c>
      <c r="D28">
        <f>COUNTIFS(Partner_Update!B2:B45,A28,Partner_Update!AL2:AL45,"High risk")+COUNTIFS(Partner_Update!B2:B45,A28,Partner_Update!AL2:AL45,"Needs action")</f>
        <v>0</v>
      </c>
      <c r="E28" s="7" t="str">
        <f>IFERROR(AVERAGEIF(Partner_Update!B2:B45,A28,Partner_Update!AK2:AK45),"")</f>
        <v/>
      </c>
    </row>
    <row r="29" spans="1:5">
      <c r="A29" t="str">
        <f>"TALOS"</f>
        <v>TALOS</v>
      </c>
      <c r="B29">
        <f>COUNTIF(Partner_Update!B2:B45,A29)</f>
        <v>3</v>
      </c>
      <c r="C29">
        <f>COUNTIFS(Partner_Update!B2:B45,A29,Partner_Update!AL2:AL45,"Awaiting partner update")</f>
        <v>3</v>
      </c>
      <c r="D29">
        <f>COUNTIFS(Partner_Update!B2:B45,A29,Partner_Update!AL2:AL45,"High risk")+COUNTIFS(Partner_Update!B2:B45,A29,Partner_Update!AL2:AL45,"Needs action")</f>
        <v>0</v>
      </c>
      <c r="E29" s="7" t="str">
        <f>IFERROR(AVERAGEIF(Partner_Update!B2:B45,A29,Partner_Update!AK2:AK45),"")</f>
        <v/>
      </c>
    </row>
    <row r="30" spans="1:5">
      <c r="A30" t="str">
        <f>"UL"</f>
        <v>UL</v>
      </c>
      <c r="B30">
        <f>COUNTIF(Partner_Update!B2:B45,A30)</f>
        <v>1</v>
      </c>
      <c r="C30">
        <f>COUNTIFS(Partner_Update!B2:B45,A30,Partner_Update!AL2:AL45,"Awaiting partner update")</f>
        <v>1</v>
      </c>
      <c r="D30">
        <f>COUNTIFS(Partner_Update!B2:B45,A30,Partner_Update!AL2:AL45,"High risk")+COUNTIFS(Partner_Update!B2:B45,A30,Partner_Update!AL2:AL45,"Needs action")</f>
        <v>0</v>
      </c>
      <c r="E30" s="7" t="str">
        <f>IFERROR(AVERAGEIF(Partner_Update!B2:B45,A30,Partner_Update!AK2:AK45),"")</f>
        <v/>
      </c>
    </row>
    <row r="31" spans="1:5">
      <c r="A31" t="str">
        <f>"UNSA"</f>
        <v>UNSA</v>
      </c>
      <c r="B31">
        <f>COUNTIF(Partner_Update!B2:B45,A31)</f>
        <v>3</v>
      </c>
      <c r="C31">
        <f>COUNTIFS(Partner_Update!B2:B45,A31,Partner_Update!AL2:AL45,"Awaiting partner update")</f>
        <v>3</v>
      </c>
      <c r="D31">
        <f>COUNTIFS(Partner_Update!B2:B45,A31,Partner_Update!AL2:AL45,"High risk")+COUNTIFS(Partner_Update!B2:B45,A31,Partner_Update!AL2:AL45,"Needs action")</f>
        <v>0</v>
      </c>
      <c r="E31" s="7" t="str">
        <f>IFERROR(AVERAGEIF(Partner_Update!B2:B45,A31,Partner_Update!AK2:AK45),"")</f>
        <v/>
      </c>
    </row>
    <row r="32" spans="1:5">
      <c r="A32" t="str">
        <f>"UNSA/CERN"</f>
        <v>UNSA/CERN</v>
      </c>
      <c r="B32">
        <f>COUNTIF(Partner_Update!B2:B45,A32)</f>
        <v>2</v>
      </c>
      <c r="C32">
        <f>COUNTIFS(Partner_Update!B2:B45,A32,Partner_Update!AL2:AL45,"Awaiting partner update")</f>
        <v>2</v>
      </c>
      <c r="D32">
        <f>COUNTIFS(Partner_Update!B2:B45,A32,Partner_Update!AL2:AL45,"High risk")+COUNTIFS(Partner_Update!B2:B45,A32,Partner_Update!AL2:AL45,"Needs action")</f>
        <v>0</v>
      </c>
      <c r="E32" s="7" t="str">
        <f>IFERROR(AVERAGEIF(Partner_Update!B2:B45,A32,Partner_Update!AK2:AK45),"")</f>
        <v/>
      </c>
    </row>
    <row r="33" spans="1:5">
      <c r="A33" t="str">
        <f>"University of Cyprus"</f>
        <v>University of Cyprus</v>
      </c>
      <c r="B33">
        <f>COUNTIF(Partner_Update!B2:B45,A33)</f>
        <v>1</v>
      </c>
      <c r="C33">
        <f>COUNTIFS(Partner_Update!B2:B45,A33,Partner_Update!AL2:AL45,"Awaiting partner update")</f>
        <v>1</v>
      </c>
      <c r="D33">
        <f>COUNTIFS(Partner_Update!B2:B45,A33,Partner_Update!AL2:AL45,"High risk")+COUNTIFS(Partner_Update!B2:B45,A33,Partner_Update!AL2:AL45,"Needs action")</f>
        <v>0</v>
      </c>
      <c r="E33" s="7" t="str">
        <f>IFERROR(AVERAGEIF(Partner_Update!B2:B45,A33,Partner_Update!AK2:AK45),"")</f>
        <v/>
      </c>
    </row>
    <row r="34" spans="1:5">
      <c r="A34" t="str">
        <f>"YFOS"</f>
        <v>YFOS</v>
      </c>
      <c r="B34">
        <f>COUNTIF(Partner_Update!B2:B45,A34)</f>
        <v>12</v>
      </c>
      <c r="C34">
        <f>COUNTIFS(Partner_Update!B2:B45,A34,Partner_Update!AL2:AL45,"Awaiting partner update")</f>
        <v>12</v>
      </c>
      <c r="D34">
        <f>COUNTIFS(Partner_Update!B2:B45,A34,Partner_Update!AL2:AL45,"High risk")+COUNTIFS(Partner_Update!B2:B45,A34,Partner_Update!AL2:AL45,"Needs action")</f>
        <v>0</v>
      </c>
      <c r="E34" s="7" t="str">
        <f>IFERROR(AVERAGEIF(Partner_Update!B2:B45,A34,Partner_Update!AK2:AK45),"")</f>
        <v/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5"/>
  <sheetViews>
    <sheetView tabSelected="1" topLeftCell="A31" zoomScale="90" zoomScaleNormal="90" workbookViewId="0">
      <selection activeCell="D22" sqref="D22"/>
    </sheetView>
  </sheetViews>
  <sheetFormatPr defaultRowHeight="14.25"/>
  <cols>
    <col min="1" max="1" width="12" customWidth="1"/>
    <col min="2" max="2" width="18" customWidth="1"/>
    <col min="3" max="3" width="14" customWidth="1"/>
    <col min="4" max="4" width="35" customWidth="1"/>
    <col min="5" max="5" width="16" customWidth="1"/>
    <col min="6" max="6" width="14" customWidth="1"/>
    <col min="7" max="7" width="18" customWidth="1"/>
    <col min="8" max="8" width="16" customWidth="1"/>
    <col min="9" max="9" width="32" customWidth="1"/>
    <col min="10" max="10" width="24" customWidth="1"/>
    <col min="11" max="11" width="36" customWidth="1"/>
    <col min="12" max="12" width="24" customWidth="1"/>
    <col min="13" max="13" width="18" customWidth="1"/>
    <col min="14" max="14" width="22" customWidth="1"/>
    <col min="15" max="15" width="18" customWidth="1"/>
    <col min="16" max="16" width="16" customWidth="1"/>
    <col min="17" max="17" width="18" customWidth="1"/>
    <col min="18" max="18" width="32" customWidth="1"/>
    <col min="19" max="20" width="22" customWidth="1"/>
    <col min="21" max="21" width="24" customWidth="1"/>
    <col min="22" max="22" width="34" customWidth="1"/>
    <col min="23" max="23" width="16" customWidth="1"/>
    <col min="24" max="25" width="18" customWidth="1"/>
    <col min="26" max="26" width="28" customWidth="1"/>
    <col min="27" max="27" width="20" customWidth="1"/>
    <col min="28" max="28" width="24" customWidth="1"/>
    <col min="29" max="29" width="22" customWidth="1"/>
    <col min="30" max="30" width="18" customWidth="1"/>
    <col min="31" max="31" width="22" customWidth="1"/>
    <col min="32" max="32" width="34" customWidth="1"/>
    <col min="33" max="33" width="18" customWidth="1"/>
    <col min="34" max="34" width="28" customWidth="1"/>
    <col min="35" max="35" width="24" customWidth="1"/>
    <col min="36" max="36" width="18" customWidth="1"/>
    <col min="37" max="37" width="16" customWidth="1"/>
    <col min="38" max="38" width="22" customWidth="1"/>
    <col min="39" max="39" width="34" customWidth="1"/>
    <col min="40" max="40" width="18" customWidth="1"/>
    <col min="41" max="41" width="14" customWidth="1"/>
    <col min="42" max="42" width="28" customWidth="1"/>
    <col min="43" max="43" width="22" customWidth="1"/>
    <col min="44" max="44" width="34" customWidth="1"/>
  </cols>
  <sheetData>
    <row r="1" spans="1:44" ht="45">
      <c r="A1" s="4" t="s">
        <v>39</v>
      </c>
      <c r="B1" s="4" t="s">
        <v>34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55</v>
      </c>
      <c r="S1" s="4" t="s">
        <v>56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63</v>
      </c>
      <c r="AA1" s="4" t="s">
        <v>64</v>
      </c>
      <c r="AB1" s="4" t="s">
        <v>65</v>
      </c>
      <c r="AC1" s="4" t="s">
        <v>66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  <c r="AJ1" s="4" t="s">
        <v>73</v>
      </c>
      <c r="AK1" s="4" t="s">
        <v>74</v>
      </c>
      <c r="AL1" s="4" t="s">
        <v>75</v>
      </c>
      <c r="AM1" s="4" t="s">
        <v>76</v>
      </c>
      <c r="AN1" s="4" t="s">
        <v>77</v>
      </c>
      <c r="AO1" s="4" t="s">
        <v>78</v>
      </c>
      <c r="AP1" s="4" t="s">
        <v>79</v>
      </c>
      <c r="AQ1" s="4" t="s">
        <v>80</v>
      </c>
      <c r="AR1" s="4" t="s">
        <v>81</v>
      </c>
    </row>
    <row r="2" spans="1:44">
      <c r="A2" s="3" t="s">
        <v>82</v>
      </c>
      <c r="B2" s="3" t="s">
        <v>83</v>
      </c>
      <c r="C2" s="3" t="s">
        <v>84</v>
      </c>
      <c r="D2" s="3" t="s">
        <v>85</v>
      </c>
      <c r="E2" s="3" t="s">
        <v>86</v>
      </c>
      <c r="F2" s="3" t="s">
        <v>87</v>
      </c>
      <c r="G2" s="3"/>
      <c r="H2" s="3"/>
      <c r="I2" s="3"/>
      <c r="J2" s="3"/>
      <c r="K2" s="3"/>
      <c r="L2" s="3"/>
      <c r="M2" s="3"/>
      <c r="N2" s="3"/>
      <c r="O2" s="3"/>
      <c r="P2" s="3" t="s">
        <v>86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" t="str">
        <f t="shared" ref="AK2:AK45" si="0">IF(G2="","",ROUND(100*(IF(OR(J2="CERNBOX",J2="Zenodo",J2="Project website",J2="CORDIS",J2="Institutional server",J2="Physical storage"),1,0)+IF(OR(M2="Yes",M2="N/A"),1,IF(M2="Partial",0.5,0))+IF(OR(N2="Yes",N2="N/A"),1,IF(N2="Partial",0.5,0))+IF(OR(O2="Yes",O2="N/A"),1,IF(O2="Partial",0.5,0))+IF(OR(P2="PU",P2="SEN",P2="Embargo",P2="Mixed"),1,0)+IF(Q2="No",1,IF(AND(Q2="Yes",OR(S2="Yes",S2="N/A"),OR(T2="Yes",T2="N/A")),1,0))+IF(OR(W2="Yes",W2="N/A"),1,IF(W2="Partial",0.5,0))+IF(OR(X2="Yes",X2="N/A"),1,IF(X2="Partial",0.5,0))+IF(OR(Y2="Yes",Y2="N/A"),1,IF(Y2="Partial",0.5,0))+IF(OR(AA2="Yes",AA2="N/A"),1,IF(AA2="Partial",0.5,0))+IF(OR(AB2="Yes",AB2="N/A"),1,IF(AB2="Partial",0.5,0))+IF(OR(AD2="No",AD2="N/A",AE2="Planned",AE2="Ready",AE2="Deposited",AE2="Embargoed",AE2="Not applicable"),1,0))/12,0))</f>
        <v/>
      </c>
      <c r="AL2" s="3" t="str">
        <f t="shared" ref="AL2:AL45" si="1">IF(G2="","Awaiting partner update",IF(OR(AJ2="High",J2="Not stored yet",J2="Local workstation",AND(Q2="Yes",S2="No"),AK2&lt;60),"High risk",IF(OR(AK2&lt;80,H2="Yes",Y2="No",AA2="No",AE2="Not yet assessed"),"Needs action",IF(AK2&lt;95,"Partial / monitor","Compliant / on track"))))</f>
        <v>Awaiting partner update</v>
      </c>
      <c r="AM2" s="3"/>
      <c r="AN2" s="3"/>
      <c r="AO2" s="6"/>
      <c r="AP2" s="3"/>
      <c r="AQ2" s="3"/>
      <c r="AR2" s="3"/>
    </row>
    <row r="3" spans="1:44">
      <c r="A3" s="3" t="s">
        <v>88</v>
      </c>
      <c r="B3" s="3" t="s">
        <v>83</v>
      </c>
      <c r="C3" s="3" t="s">
        <v>84</v>
      </c>
      <c r="D3" s="3" t="s">
        <v>89</v>
      </c>
      <c r="E3" s="3" t="s">
        <v>86</v>
      </c>
      <c r="F3" s="3" t="s">
        <v>90</v>
      </c>
      <c r="G3" s="3"/>
      <c r="H3" s="3"/>
      <c r="I3" s="3"/>
      <c r="J3" s="3"/>
      <c r="K3" s="3"/>
      <c r="L3" s="3"/>
      <c r="M3" s="3"/>
      <c r="N3" s="3"/>
      <c r="O3" s="3"/>
      <c r="P3" s="3" t="s">
        <v>86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" t="str">
        <f t="shared" si="0"/>
        <v/>
      </c>
      <c r="AL3" s="3" t="str">
        <f t="shared" si="1"/>
        <v>Awaiting partner update</v>
      </c>
      <c r="AM3" s="3"/>
      <c r="AN3" s="3"/>
      <c r="AO3" s="6"/>
      <c r="AP3" s="3"/>
      <c r="AQ3" s="3"/>
      <c r="AR3" s="3"/>
    </row>
    <row r="4" spans="1:44">
      <c r="A4" s="3" t="s">
        <v>91</v>
      </c>
      <c r="B4" s="3" t="s">
        <v>83</v>
      </c>
      <c r="C4" s="3" t="s">
        <v>84</v>
      </c>
      <c r="D4" s="3" t="s">
        <v>92</v>
      </c>
      <c r="E4" s="3" t="s">
        <v>86</v>
      </c>
      <c r="F4" s="3" t="s">
        <v>90</v>
      </c>
      <c r="G4" s="3"/>
      <c r="H4" s="3"/>
      <c r="I4" s="3"/>
      <c r="J4" s="3"/>
      <c r="K4" s="3"/>
      <c r="L4" s="3"/>
      <c r="M4" s="3"/>
      <c r="N4" s="3"/>
      <c r="O4" s="3"/>
      <c r="P4" s="3" t="s">
        <v>86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5" t="str">
        <f t="shared" si="0"/>
        <v/>
      </c>
      <c r="AL4" s="3" t="str">
        <f t="shared" si="1"/>
        <v>Awaiting partner update</v>
      </c>
      <c r="AM4" s="3"/>
      <c r="AN4" s="3"/>
      <c r="AO4" s="6"/>
      <c r="AP4" s="3"/>
      <c r="AQ4" s="3"/>
      <c r="AR4" s="3"/>
    </row>
    <row r="5" spans="1:44">
      <c r="A5" s="3" t="s">
        <v>93</v>
      </c>
      <c r="B5" s="3" t="s">
        <v>83</v>
      </c>
      <c r="C5" s="3" t="s">
        <v>84</v>
      </c>
      <c r="D5" s="3" t="s">
        <v>94</v>
      </c>
      <c r="E5" s="3" t="s">
        <v>86</v>
      </c>
      <c r="F5" s="3" t="s">
        <v>90</v>
      </c>
      <c r="G5" s="3"/>
      <c r="H5" s="3"/>
      <c r="I5" s="3"/>
      <c r="J5" s="3"/>
      <c r="K5" s="3"/>
      <c r="L5" s="3"/>
      <c r="M5" s="3"/>
      <c r="N5" s="3"/>
      <c r="O5" s="3"/>
      <c r="P5" s="3" t="s">
        <v>86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5" t="str">
        <f t="shared" si="0"/>
        <v/>
      </c>
      <c r="AL5" s="3" t="str">
        <f t="shared" si="1"/>
        <v>Awaiting partner update</v>
      </c>
      <c r="AM5" s="3"/>
      <c r="AN5" s="3"/>
      <c r="AO5" s="6"/>
      <c r="AP5" s="3"/>
      <c r="AQ5" s="3"/>
      <c r="AR5" s="3"/>
    </row>
    <row r="6" spans="1:44" ht="57">
      <c r="A6" s="3" t="s">
        <v>95</v>
      </c>
      <c r="B6" s="3" t="s">
        <v>96</v>
      </c>
      <c r="C6" s="3" t="s">
        <v>97</v>
      </c>
      <c r="D6" s="3" t="s">
        <v>98</v>
      </c>
      <c r="E6" s="3" t="s">
        <v>99</v>
      </c>
      <c r="F6" s="3" t="s">
        <v>100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" t="str">
        <f t="shared" si="0"/>
        <v/>
      </c>
      <c r="AL6" s="3" t="str">
        <f t="shared" si="1"/>
        <v>Awaiting partner update</v>
      </c>
      <c r="AM6" s="3"/>
      <c r="AN6" s="3"/>
      <c r="AO6" s="6"/>
      <c r="AP6" s="3"/>
      <c r="AQ6" s="3"/>
      <c r="AR6" s="3"/>
    </row>
    <row r="7" spans="1:44" ht="42.75">
      <c r="A7" s="3" t="s">
        <v>101</v>
      </c>
      <c r="B7" s="3" t="s">
        <v>102</v>
      </c>
      <c r="C7" s="3" t="s">
        <v>97</v>
      </c>
      <c r="D7" s="3" t="s">
        <v>98</v>
      </c>
      <c r="E7" s="3" t="s">
        <v>99</v>
      </c>
      <c r="F7" s="3" t="s">
        <v>100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" t="str">
        <f t="shared" si="0"/>
        <v/>
      </c>
      <c r="AL7" s="3" t="str">
        <f t="shared" si="1"/>
        <v>Awaiting partner update</v>
      </c>
      <c r="AM7" s="3"/>
      <c r="AN7" s="3"/>
      <c r="AO7" s="6"/>
      <c r="AP7" s="3"/>
      <c r="AQ7" s="3"/>
      <c r="AR7" s="3"/>
    </row>
    <row r="8" spans="1:44" ht="28.5">
      <c r="A8" s="3" t="s">
        <v>103</v>
      </c>
      <c r="B8" s="3" t="s">
        <v>104</v>
      </c>
      <c r="C8" s="3" t="s">
        <v>84</v>
      </c>
      <c r="D8" s="3" t="s">
        <v>105</v>
      </c>
      <c r="E8" s="3" t="s">
        <v>86</v>
      </c>
      <c r="F8" s="3" t="s">
        <v>106</v>
      </c>
      <c r="G8" s="3"/>
      <c r="H8" s="3"/>
      <c r="I8" s="3"/>
      <c r="J8" s="3"/>
      <c r="K8" s="3"/>
      <c r="L8" s="3"/>
      <c r="M8" s="3"/>
      <c r="N8" s="3"/>
      <c r="O8" s="3"/>
      <c r="P8" s="3" t="s">
        <v>86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5" t="str">
        <f t="shared" si="0"/>
        <v/>
      </c>
      <c r="AL8" s="3" t="str">
        <f t="shared" si="1"/>
        <v>Awaiting partner update</v>
      </c>
      <c r="AM8" s="3"/>
      <c r="AN8" s="3"/>
      <c r="AO8" s="6"/>
      <c r="AP8" s="3"/>
      <c r="AQ8" s="3"/>
      <c r="AR8" s="3"/>
    </row>
    <row r="9" spans="1:44">
      <c r="A9" s="3" t="s">
        <v>107</v>
      </c>
      <c r="B9" s="3" t="s">
        <v>104</v>
      </c>
      <c r="C9" s="3" t="s">
        <v>84</v>
      </c>
      <c r="D9" s="3" t="s">
        <v>108</v>
      </c>
      <c r="E9" s="3" t="s">
        <v>109</v>
      </c>
      <c r="F9" s="3" t="s">
        <v>110</v>
      </c>
      <c r="G9" s="3"/>
      <c r="H9" s="3"/>
      <c r="I9" s="3"/>
      <c r="J9" s="3"/>
      <c r="K9" s="3"/>
      <c r="L9" s="3"/>
      <c r="M9" s="3"/>
      <c r="N9" s="3"/>
      <c r="O9" s="3"/>
      <c r="P9" s="3" t="s">
        <v>109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5" t="str">
        <f t="shared" si="0"/>
        <v/>
      </c>
      <c r="AL9" s="3" t="str">
        <f t="shared" si="1"/>
        <v>Awaiting partner update</v>
      </c>
      <c r="AM9" s="3"/>
      <c r="AN9" s="3"/>
      <c r="AO9" s="6"/>
      <c r="AP9" s="3"/>
      <c r="AQ9" s="3"/>
      <c r="AR9" s="3"/>
    </row>
    <row r="10" spans="1:44">
      <c r="A10" s="3" t="s">
        <v>111</v>
      </c>
      <c r="B10" s="3" t="s">
        <v>104</v>
      </c>
      <c r="C10" s="3" t="s">
        <v>84</v>
      </c>
      <c r="D10" s="3" t="s">
        <v>112</v>
      </c>
      <c r="E10" s="3" t="s">
        <v>109</v>
      </c>
      <c r="F10" s="3" t="s">
        <v>113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109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5" t="str">
        <f t="shared" si="0"/>
        <v/>
      </c>
      <c r="AL10" s="3" t="str">
        <f t="shared" si="1"/>
        <v>Awaiting partner update</v>
      </c>
      <c r="AM10" s="3"/>
      <c r="AN10" s="3"/>
      <c r="AO10" s="6"/>
      <c r="AP10" s="3"/>
      <c r="AQ10" s="3"/>
      <c r="AR10" s="3"/>
    </row>
    <row r="11" spans="1:44" ht="28.5">
      <c r="A11" s="3" t="s">
        <v>114</v>
      </c>
      <c r="B11" s="3" t="s">
        <v>104</v>
      </c>
      <c r="C11" s="3" t="s">
        <v>84</v>
      </c>
      <c r="D11" s="3" t="s">
        <v>115</v>
      </c>
      <c r="E11" s="3" t="s">
        <v>86</v>
      </c>
      <c r="F11" s="3" t="s">
        <v>116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86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5" t="str">
        <f t="shared" si="0"/>
        <v/>
      </c>
      <c r="AL11" s="3" t="str">
        <f t="shared" si="1"/>
        <v>Awaiting partner update</v>
      </c>
      <c r="AM11" s="3"/>
      <c r="AN11" s="3"/>
      <c r="AO11" s="6"/>
      <c r="AP11" s="3"/>
      <c r="AQ11" s="3"/>
      <c r="AR11" s="3"/>
    </row>
    <row r="12" spans="1:44">
      <c r="A12" s="3" t="s">
        <v>117</v>
      </c>
      <c r="B12" s="3" t="s">
        <v>104</v>
      </c>
      <c r="C12" s="3" t="s">
        <v>84</v>
      </c>
      <c r="D12" s="3" t="s">
        <v>118</v>
      </c>
      <c r="E12" s="3" t="s">
        <v>86</v>
      </c>
      <c r="F12" s="3" t="s">
        <v>119</v>
      </c>
      <c r="G12" s="3"/>
      <c r="H12" s="3"/>
      <c r="I12" s="3"/>
      <c r="J12" s="3"/>
      <c r="K12" s="3"/>
      <c r="L12" s="3"/>
      <c r="M12" s="3"/>
      <c r="N12" s="3"/>
      <c r="O12" s="3"/>
      <c r="P12" s="3" t="s">
        <v>86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5" t="str">
        <f t="shared" si="0"/>
        <v/>
      </c>
      <c r="AL12" s="3" t="str">
        <f t="shared" si="1"/>
        <v>Awaiting partner update</v>
      </c>
      <c r="AM12" s="3"/>
      <c r="AN12" s="3"/>
      <c r="AO12" s="6"/>
      <c r="AP12" s="3"/>
      <c r="AQ12" s="3"/>
      <c r="AR12" s="3"/>
    </row>
    <row r="13" spans="1:44">
      <c r="A13" s="3" t="s">
        <v>120</v>
      </c>
      <c r="B13" s="3" t="s">
        <v>104</v>
      </c>
      <c r="C13" s="3" t="s">
        <v>84</v>
      </c>
      <c r="D13" s="3" t="s">
        <v>121</v>
      </c>
      <c r="E13" s="3" t="s">
        <v>109</v>
      </c>
      <c r="F13" s="3" t="s">
        <v>122</v>
      </c>
      <c r="G13" s="3"/>
      <c r="H13" s="3"/>
      <c r="I13" s="3"/>
      <c r="J13" s="3"/>
      <c r="K13" s="3"/>
      <c r="L13" s="3"/>
      <c r="M13" s="3"/>
      <c r="N13" s="3"/>
      <c r="O13" s="3"/>
      <c r="P13" s="3" t="s">
        <v>109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5" t="str">
        <f t="shared" si="0"/>
        <v/>
      </c>
      <c r="AL13" s="3" t="str">
        <f t="shared" si="1"/>
        <v>Awaiting partner update</v>
      </c>
      <c r="AM13" s="3"/>
      <c r="AN13" s="3"/>
      <c r="AO13" s="6"/>
      <c r="AP13" s="3"/>
      <c r="AQ13" s="3"/>
      <c r="AR13" s="3"/>
    </row>
    <row r="14" spans="1:44">
      <c r="A14" s="3" t="s">
        <v>123</v>
      </c>
      <c r="B14" s="3" t="s">
        <v>104</v>
      </c>
      <c r="C14" s="3" t="s">
        <v>84</v>
      </c>
      <c r="D14" s="3" t="s">
        <v>124</v>
      </c>
      <c r="E14" s="3" t="s">
        <v>109</v>
      </c>
      <c r="F14" s="3" t="s">
        <v>122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109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5" t="str">
        <f t="shared" si="0"/>
        <v/>
      </c>
      <c r="AL14" s="3" t="str">
        <f t="shared" si="1"/>
        <v>Awaiting partner update</v>
      </c>
      <c r="AM14" s="3"/>
      <c r="AN14" s="3"/>
      <c r="AO14" s="6"/>
      <c r="AP14" s="3"/>
      <c r="AQ14" s="3"/>
      <c r="AR14" s="3"/>
    </row>
    <row r="15" spans="1:44">
      <c r="A15" s="3" t="s">
        <v>125</v>
      </c>
      <c r="B15" s="3" t="s">
        <v>104</v>
      </c>
      <c r="C15" s="3" t="s">
        <v>84</v>
      </c>
      <c r="D15" s="3" t="s">
        <v>126</v>
      </c>
      <c r="E15" s="3" t="s">
        <v>109</v>
      </c>
      <c r="F15" s="3" t="s">
        <v>122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109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5" t="str">
        <f t="shared" si="0"/>
        <v/>
      </c>
      <c r="AL15" s="3" t="str">
        <f t="shared" si="1"/>
        <v>Awaiting partner update</v>
      </c>
      <c r="AM15" s="3"/>
      <c r="AN15" s="3"/>
      <c r="AO15" s="6"/>
      <c r="AP15" s="3"/>
      <c r="AQ15" s="3"/>
      <c r="AR15" s="3"/>
    </row>
    <row r="16" spans="1:44">
      <c r="A16" s="3" t="s">
        <v>127</v>
      </c>
      <c r="B16" s="3" t="s">
        <v>104</v>
      </c>
      <c r="C16" s="3" t="s">
        <v>84</v>
      </c>
      <c r="D16" s="3" t="s">
        <v>128</v>
      </c>
      <c r="E16" s="3" t="s">
        <v>109</v>
      </c>
      <c r="F16" s="3" t="s">
        <v>122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109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5" t="str">
        <f t="shared" si="0"/>
        <v/>
      </c>
      <c r="AL16" s="3" t="str">
        <f t="shared" si="1"/>
        <v>Awaiting partner update</v>
      </c>
      <c r="AM16" s="3"/>
      <c r="AN16" s="3"/>
      <c r="AO16" s="6"/>
      <c r="AP16" s="3"/>
      <c r="AQ16" s="3"/>
      <c r="AR16" s="3"/>
    </row>
    <row r="17" spans="1:44">
      <c r="A17" s="3" t="s">
        <v>129</v>
      </c>
      <c r="B17" s="3" t="s">
        <v>104</v>
      </c>
      <c r="C17" s="3" t="s">
        <v>84</v>
      </c>
      <c r="D17" s="3" t="s">
        <v>130</v>
      </c>
      <c r="E17" s="3" t="s">
        <v>109</v>
      </c>
      <c r="F17" s="3" t="s">
        <v>122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109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5" t="str">
        <f t="shared" si="0"/>
        <v/>
      </c>
      <c r="AL17" s="3" t="str">
        <f t="shared" si="1"/>
        <v>Awaiting partner update</v>
      </c>
      <c r="AM17" s="3"/>
      <c r="AN17" s="3"/>
      <c r="AO17" s="6"/>
      <c r="AP17" s="3"/>
      <c r="AQ17" s="3"/>
      <c r="AR17" s="3"/>
    </row>
    <row r="18" spans="1:44">
      <c r="A18" s="3" t="s">
        <v>131</v>
      </c>
      <c r="B18" s="3" t="s">
        <v>104</v>
      </c>
      <c r="C18" s="3" t="s">
        <v>84</v>
      </c>
      <c r="D18" s="3" t="s">
        <v>132</v>
      </c>
      <c r="E18" s="3" t="s">
        <v>86</v>
      </c>
      <c r="F18" s="3" t="s">
        <v>122</v>
      </c>
      <c r="G18" s="3"/>
      <c r="H18" s="3"/>
      <c r="I18" s="3"/>
      <c r="J18" s="3"/>
      <c r="K18" s="3"/>
      <c r="L18" s="3"/>
      <c r="M18" s="3"/>
      <c r="N18" s="3"/>
      <c r="O18" s="3"/>
      <c r="P18" s="3" t="s">
        <v>86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5" t="str">
        <f t="shared" si="0"/>
        <v/>
      </c>
      <c r="AL18" s="3" t="str">
        <f t="shared" si="1"/>
        <v>Awaiting partner update</v>
      </c>
      <c r="AM18" s="3"/>
      <c r="AN18" s="3"/>
      <c r="AO18" s="6"/>
      <c r="AP18" s="3"/>
      <c r="AQ18" s="3"/>
      <c r="AR18" s="3"/>
    </row>
    <row r="19" spans="1:44">
      <c r="A19" s="3" t="s">
        <v>133</v>
      </c>
      <c r="B19" s="3" t="s">
        <v>104</v>
      </c>
      <c r="C19" s="3" t="s">
        <v>84</v>
      </c>
      <c r="D19" s="3" t="s">
        <v>134</v>
      </c>
      <c r="E19" s="3" t="s">
        <v>86</v>
      </c>
      <c r="F19" s="3" t="s">
        <v>122</v>
      </c>
      <c r="G19" s="3"/>
      <c r="H19" s="3"/>
      <c r="I19" s="3"/>
      <c r="J19" s="3"/>
      <c r="K19" s="3"/>
      <c r="L19" s="3"/>
      <c r="M19" s="3"/>
      <c r="N19" s="3"/>
      <c r="O19" s="3"/>
      <c r="P19" s="3" t="s">
        <v>86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5" t="str">
        <f t="shared" si="0"/>
        <v/>
      </c>
      <c r="AL19" s="3" t="str">
        <f t="shared" si="1"/>
        <v>Awaiting partner update</v>
      </c>
      <c r="AM19" s="3"/>
      <c r="AN19" s="3"/>
      <c r="AO19" s="6"/>
      <c r="AP19" s="3"/>
      <c r="AQ19" s="3"/>
      <c r="AR19" s="3"/>
    </row>
    <row r="20" spans="1:44" ht="28.5">
      <c r="A20" s="3" t="s">
        <v>135</v>
      </c>
      <c r="B20" s="3" t="s">
        <v>136</v>
      </c>
      <c r="C20" s="3" t="s">
        <v>137</v>
      </c>
      <c r="D20" s="3" t="s">
        <v>138</v>
      </c>
      <c r="E20" s="3" t="s">
        <v>109</v>
      </c>
      <c r="F20" s="3" t="s">
        <v>122</v>
      </c>
      <c r="G20" s="3"/>
      <c r="H20" s="3"/>
      <c r="I20" s="3"/>
      <c r="J20" s="3"/>
      <c r="K20" s="3"/>
      <c r="L20" s="3"/>
      <c r="M20" s="3"/>
      <c r="N20" s="3"/>
      <c r="O20" s="3"/>
      <c r="P20" s="3" t="s">
        <v>109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5" t="str">
        <f t="shared" si="0"/>
        <v/>
      </c>
      <c r="AL20" s="3" t="str">
        <f t="shared" si="1"/>
        <v>Awaiting partner update</v>
      </c>
      <c r="AM20" s="3"/>
      <c r="AN20" s="3"/>
      <c r="AO20" s="6"/>
      <c r="AP20" s="3"/>
      <c r="AQ20" s="3"/>
      <c r="AR20" s="3"/>
    </row>
    <row r="21" spans="1:44" ht="28.5">
      <c r="A21" s="3" t="s">
        <v>139</v>
      </c>
      <c r="B21" s="3" t="s">
        <v>136</v>
      </c>
      <c r="C21" s="3" t="s">
        <v>140</v>
      </c>
      <c r="D21" s="3" t="s">
        <v>141</v>
      </c>
      <c r="E21" s="3" t="s">
        <v>86</v>
      </c>
      <c r="F21" s="3" t="s">
        <v>122</v>
      </c>
      <c r="G21" s="3"/>
      <c r="H21" s="3"/>
      <c r="I21" s="3"/>
      <c r="J21" s="3"/>
      <c r="K21" s="3"/>
      <c r="L21" s="3"/>
      <c r="M21" s="3"/>
      <c r="N21" s="3"/>
      <c r="O21" s="3"/>
      <c r="P21" s="3" t="s">
        <v>86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5" t="str">
        <f t="shared" si="0"/>
        <v/>
      </c>
      <c r="AL21" s="3" t="str">
        <f t="shared" si="1"/>
        <v>Awaiting partner update</v>
      </c>
      <c r="AM21" s="3"/>
      <c r="AN21" s="3"/>
      <c r="AO21" s="6"/>
      <c r="AP21" s="3"/>
      <c r="AQ21" s="3"/>
      <c r="AR21" s="3"/>
    </row>
    <row r="22" spans="1:44" ht="28.5">
      <c r="A22" s="3" t="s">
        <v>142</v>
      </c>
      <c r="B22" s="3" t="s">
        <v>143</v>
      </c>
      <c r="C22" s="3" t="s">
        <v>137</v>
      </c>
      <c r="D22" s="3" t="s">
        <v>144</v>
      </c>
      <c r="E22" s="3" t="s">
        <v>109</v>
      </c>
      <c r="F22" s="3" t="s">
        <v>145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109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5" t="str">
        <f t="shared" si="0"/>
        <v/>
      </c>
      <c r="AL22" s="3" t="str">
        <f t="shared" si="1"/>
        <v>Awaiting partner update</v>
      </c>
      <c r="AM22" s="3"/>
      <c r="AN22" s="3"/>
      <c r="AO22" s="6"/>
      <c r="AP22" s="3"/>
      <c r="AQ22" s="3"/>
      <c r="AR22" s="3"/>
    </row>
    <row r="23" spans="1:44" ht="28.5">
      <c r="A23" s="3" t="s">
        <v>146</v>
      </c>
      <c r="B23" s="3" t="s">
        <v>147</v>
      </c>
      <c r="C23" s="3" t="s">
        <v>140</v>
      </c>
      <c r="D23" s="3" t="s">
        <v>148</v>
      </c>
      <c r="E23" s="3" t="s">
        <v>109</v>
      </c>
      <c r="F23" s="3" t="s">
        <v>149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109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5" t="str">
        <f t="shared" si="0"/>
        <v/>
      </c>
      <c r="AL23" s="3" t="str">
        <f t="shared" si="1"/>
        <v>Awaiting partner update</v>
      </c>
      <c r="AM23" s="3"/>
      <c r="AN23" s="3"/>
      <c r="AO23" s="6"/>
      <c r="AP23" s="3"/>
      <c r="AQ23" s="3"/>
      <c r="AR23" s="3"/>
    </row>
    <row r="24" spans="1:44" ht="28.5">
      <c r="A24" s="3" t="s">
        <v>150</v>
      </c>
      <c r="B24" s="3" t="s">
        <v>151</v>
      </c>
      <c r="C24" s="3" t="s">
        <v>140</v>
      </c>
      <c r="D24" s="3" t="s">
        <v>152</v>
      </c>
      <c r="E24" s="3" t="s">
        <v>153</v>
      </c>
      <c r="F24" s="3" t="s">
        <v>154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5" t="str">
        <f t="shared" si="0"/>
        <v/>
      </c>
      <c r="AL24" s="3" t="str">
        <f t="shared" si="1"/>
        <v>Awaiting partner update</v>
      </c>
      <c r="AM24" s="3"/>
      <c r="AN24" s="3"/>
      <c r="AO24" s="6"/>
      <c r="AP24" s="3"/>
      <c r="AQ24" s="3"/>
      <c r="AR24" s="3"/>
    </row>
    <row r="25" spans="1:44" ht="28.5">
      <c r="A25" s="3" t="s">
        <v>155</v>
      </c>
      <c r="B25" s="3" t="s">
        <v>147</v>
      </c>
      <c r="C25" s="3" t="s">
        <v>140</v>
      </c>
      <c r="D25" s="3" t="s">
        <v>156</v>
      </c>
      <c r="E25" s="3" t="s">
        <v>86</v>
      </c>
      <c r="F25" s="3" t="s">
        <v>122</v>
      </c>
      <c r="G25" s="3"/>
      <c r="H25" s="3"/>
      <c r="I25" s="3"/>
      <c r="J25" s="3"/>
      <c r="K25" s="3"/>
      <c r="L25" s="3"/>
      <c r="M25" s="3"/>
      <c r="N25" s="3"/>
      <c r="O25" s="3"/>
      <c r="P25" s="3" t="s">
        <v>86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5" t="str">
        <f t="shared" si="0"/>
        <v/>
      </c>
      <c r="AL25" s="3" t="str">
        <f t="shared" si="1"/>
        <v>Awaiting partner update</v>
      </c>
      <c r="AM25" s="3"/>
      <c r="AN25" s="3"/>
      <c r="AO25" s="6"/>
      <c r="AP25" s="3"/>
      <c r="AQ25" s="3"/>
      <c r="AR25" s="3"/>
    </row>
    <row r="26" spans="1:44">
      <c r="A26" s="3" t="s">
        <v>157</v>
      </c>
      <c r="B26" s="3" t="s">
        <v>151</v>
      </c>
      <c r="C26" s="3" t="s">
        <v>140</v>
      </c>
      <c r="D26" s="3" t="s">
        <v>158</v>
      </c>
      <c r="E26" s="3" t="s">
        <v>109</v>
      </c>
      <c r="F26" s="3" t="s">
        <v>122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109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5" t="str">
        <f t="shared" si="0"/>
        <v/>
      </c>
      <c r="AL26" s="3" t="str">
        <f t="shared" si="1"/>
        <v>Awaiting partner update</v>
      </c>
      <c r="AM26" s="3"/>
      <c r="AN26" s="3"/>
      <c r="AO26" s="6"/>
      <c r="AP26" s="3"/>
      <c r="AQ26" s="3"/>
      <c r="AR26" s="3"/>
    </row>
    <row r="27" spans="1:44">
      <c r="A27" s="3" t="s">
        <v>159</v>
      </c>
      <c r="B27" s="3" t="s">
        <v>147</v>
      </c>
      <c r="C27" s="3" t="s">
        <v>140</v>
      </c>
      <c r="D27" s="3" t="s">
        <v>160</v>
      </c>
      <c r="E27" s="3" t="s">
        <v>86</v>
      </c>
      <c r="F27" s="3" t="s">
        <v>122</v>
      </c>
      <c r="G27" s="3"/>
      <c r="H27" s="3"/>
      <c r="I27" s="3"/>
      <c r="J27" s="3"/>
      <c r="K27" s="3"/>
      <c r="L27" s="3"/>
      <c r="M27" s="3"/>
      <c r="N27" s="3"/>
      <c r="O27" s="3"/>
      <c r="P27" s="3" t="s">
        <v>86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5" t="str">
        <f t="shared" si="0"/>
        <v/>
      </c>
      <c r="AL27" s="3" t="str">
        <f t="shared" si="1"/>
        <v>Awaiting partner update</v>
      </c>
      <c r="AM27" s="3"/>
      <c r="AN27" s="3"/>
      <c r="AO27" s="6"/>
      <c r="AP27" s="3"/>
      <c r="AQ27" s="3"/>
      <c r="AR27" s="3"/>
    </row>
    <row r="28" spans="1:44">
      <c r="A28" s="3" t="s">
        <v>161</v>
      </c>
      <c r="B28" s="3" t="s">
        <v>162</v>
      </c>
      <c r="C28" s="3" t="s">
        <v>137</v>
      </c>
      <c r="D28" s="3" t="s">
        <v>163</v>
      </c>
      <c r="E28" s="3" t="s">
        <v>86</v>
      </c>
      <c r="F28" s="3" t="s">
        <v>145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86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5" t="str">
        <f t="shared" si="0"/>
        <v/>
      </c>
      <c r="AL28" s="3" t="str">
        <f t="shared" si="1"/>
        <v>Awaiting partner update</v>
      </c>
      <c r="AM28" s="3"/>
      <c r="AN28" s="3"/>
      <c r="AO28" s="6"/>
      <c r="AP28" s="3"/>
      <c r="AQ28" s="3"/>
      <c r="AR28" s="3"/>
    </row>
    <row r="29" spans="1:44">
      <c r="A29" s="3" t="s">
        <v>164</v>
      </c>
      <c r="B29" s="3" t="s">
        <v>165</v>
      </c>
      <c r="C29" s="3" t="s">
        <v>166</v>
      </c>
      <c r="D29" s="3" t="s">
        <v>167</v>
      </c>
      <c r="E29" s="3" t="s">
        <v>86</v>
      </c>
      <c r="F29" s="3" t="s">
        <v>87</v>
      </c>
      <c r="G29" s="3"/>
      <c r="H29" s="3"/>
      <c r="I29" s="3"/>
      <c r="J29" s="3"/>
      <c r="K29" s="3"/>
      <c r="L29" s="3"/>
      <c r="M29" s="3"/>
      <c r="N29" s="3"/>
      <c r="O29" s="3"/>
      <c r="P29" s="3" t="s">
        <v>86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5" t="str">
        <f t="shared" si="0"/>
        <v/>
      </c>
      <c r="AL29" s="3" t="str">
        <f t="shared" si="1"/>
        <v>Awaiting partner update</v>
      </c>
      <c r="AM29" s="3"/>
      <c r="AN29" s="3"/>
      <c r="AO29" s="6"/>
      <c r="AP29" s="3"/>
      <c r="AQ29" s="3"/>
      <c r="AR29" s="3"/>
    </row>
    <row r="30" spans="1:44">
      <c r="A30" s="3" t="s">
        <v>168</v>
      </c>
      <c r="B30" s="3" t="s">
        <v>165</v>
      </c>
      <c r="C30" s="3" t="s">
        <v>140</v>
      </c>
      <c r="D30" s="3" t="s">
        <v>169</v>
      </c>
      <c r="E30" s="3" t="s">
        <v>86</v>
      </c>
      <c r="F30" s="3" t="s">
        <v>87</v>
      </c>
      <c r="G30" s="3"/>
      <c r="H30" s="3"/>
      <c r="I30" s="3"/>
      <c r="J30" s="3"/>
      <c r="K30" s="3"/>
      <c r="L30" s="3"/>
      <c r="M30" s="3"/>
      <c r="N30" s="3"/>
      <c r="O30" s="3"/>
      <c r="P30" s="3" t="s">
        <v>86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5" t="str">
        <f t="shared" si="0"/>
        <v/>
      </c>
      <c r="AL30" s="3" t="str">
        <f t="shared" si="1"/>
        <v>Awaiting partner update</v>
      </c>
      <c r="AM30" s="3"/>
      <c r="AN30" s="3"/>
      <c r="AO30" s="6"/>
      <c r="AP30" s="3"/>
      <c r="AQ30" s="3"/>
      <c r="AR30" s="3"/>
    </row>
    <row r="31" spans="1:44" ht="57">
      <c r="A31" s="3" t="s">
        <v>170</v>
      </c>
      <c r="B31" s="3" t="s">
        <v>171</v>
      </c>
      <c r="C31" s="3" t="s">
        <v>172</v>
      </c>
      <c r="D31" s="3" t="s">
        <v>173</v>
      </c>
      <c r="E31" s="3" t="s">
        <v>174</v>
      </c>
      <c r="F31" s="3" t="s">
        <v>175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" t="str">
        <f t="shared" si="0"/>
        <v/>
      </c>
      <c r="AL31" s="3" t="str">
        <f t="shared" si="1"/>
        <v>Awaiting partner update</v>
      </c>
      <c r="AM31" s="3"/>
      <c r="AN31" s="3"/>
      <c r="AO31" s="6"/>
      <c r="AP31" s="3"/>
      <c r="AQ31" s="3"/>
      <c r="AR31" s="3"/>
    </row>
    <row r="32" spans="1:44" ht="42.75">
      <c r="A32" s="3" t="s">
        <v>176</v>
      </c>
      <c r="B32" s="3" t="s">
        <v>177</v>
      </c>
      <c r="C32" s="3" t="s">
        <v>84</v>
      </c>
      <c r="D32" s="3" t="s">
        <v>178</v>
      </c>
      <c r="E32" s="3" t="s">
        <v>86</v>
      </c>
      <c r="F32" s="3" t="s">
        <v>179</v>
      </c>
      <c r="G32" s="3"/>
      <c r="H32" s="3"/>
      <c r="I32" s="3"/>
      <c r="J32" s="3"/>
      <c r="K32" s="3"/>
      <c r="L32" s="3"/>
      <c r="M32" s="3"/>
      <c r="N32" s="3"/>
      <c r="O32" s="3"/>
      <c r="P32" s="3" t="s">
        <v>86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" t="str">
        <f t="shared" si="0"/>
        <v/>
      </c>
      <c r="AL32" s="3" t="str">
        <f t="shared" si="1"/>
        <v>Awaiting partner update</v>
      </c>
      <c r="AM32" s="3"/>
      <c r="AN32" s="3"/>
      <c r="AO32" s="6"/>
      <c r="AP32" s="3"/>
      <c r="AQ32" s="3"/>
      <c r="AR32" s="3"/>
    </row>
    <row r="33" spans="1:44" ht="28.5">
      <c r="A33" s="3" t="s">
        <v>180</v>
      </c>
      <c r="B33" s="3" t="s">
        <v>177</v>
      </c>
      <c r="C33" s="3" t="s">
        <v>172</v>
      </c>
      <c r="D33" s="3" t="s">
        <v>181</v>
      </c>
      <c r="E33" s="3" t="s">
        <v>86</v>
      </c>
      <c r="F33" s="3" t="s">
        <v>182</v>
      </c>
      <c r="G33" s="3"/>
      <c r="H33" s="3"/>
      <c r="I33" s="3"/>
      <c r="J33" s="3"/>
      <c r="K33" s="3"/>
      <c r="L33" s="3"/>
      <c r="M33" s="3"/>
      <c r="N33" s="3"/>
      <c r="O33" s="3"/>
      <c r="P33" s="3" t="s">
        <v>86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5" t="str">
        <f t="shared" si="0"/>
        <v/>
      </c>
      <c r="AL33" s="3" t="str">
        <f t="shared" si="1"/>
        <v>Awaiting partner update</v>
      </c>
      <c r="AM33" s="3"/>
      <c r="AN33" s="3"/>
      <c r="AO33" s="6"/>
      <c r="AP33" s="3"/>
      <c r="AQ33" s="3"/>
      <c r="AR33" s="3"/>
    </row>
    <row r="34" spans="1:44" ht="42.75">
      <c r="A34" s="3" t="s">
        <v>183</v>
      </c>
      <c r="B34" s="3" t="s">
        <v>184</v>
      </c>
      <c r="C34" s="3" t="s">
        <v>172</v>
      </c>
      <c r="D34" s="3" t="s">
        <v>185</v>
      </c>
      <c r="E34" s="3" t="s">
        <v>86</v>
      </c>
      <c r="F34" s="3" t="s">
        <v>186</v>
      </c>
      <c r="G34" s="3"/>
      <c r="H34" s="3"/>
      <c r="I34" s="3"/>
      <c r="J34" s="3"/>
      <c r="K34" s="3"/>
      <c r="L34" s="3"/>
      <c r="M34" s="3"/>
      <c r="N34" s="3"/>
      <c r="O34" s="3"/>
      <c r="P34" s="3" t="s">
        <v>86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" t="str">
        <f t="shared" si="0"/>
        <v/>
      </c>
      <c r="AL34" s="3" t="str">
        <f t="shared" si="1"/>
        <v>Awaiting partner update</v>
      </c>
      <c r="AM34" s="3"/>
      <c r="AN34" s="3"/>
      <c r="AO34" s="6"/>
      <c r="AP34" s="3"/>
      <c r="AQ34" s="3"/>
      <c r="AR34" s="3"/>
    </row>
    <row r="35" spans="1:44" ht="42.75">
      <c r="A35" s="3" t="s">
        <v>187</v>
      </c>
      <c r="B35" s="3" t="s">
        <v>184</v>
      </c>
      <c r="C35" s="3" t="s">
        <v>172</v>
      </c>
      <c r="D35" s="3" t="s">
        <v>188</v>
      </c>
      <c r="E35" s="3" t="s">
        <v>86</v>
      </c>
      <c r="F35" s="3" t="s">
        <v>189</v>
      </c>
      <c r="G35" s="3"/>
      <c r="H35" s="3"/>
      <c r="I35" s="3"/>
      <c r="J35" s="3"/>
      <c r="K35" s="3"/>
      <c r="L35" s="3"/>
      <c r="M35" s="3"/>
      <c r="N35" s="3"/>
      <c r="O35" s="3"/>
      <c r="P35" s="3" t="s">
        <v>86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5" t="str">
        <f t="shared" si="0"/>
        <v/>
      </c>
      <c r="AL35" s="3" t="str">
        <f t="shared" si="1"/>
        <v>Awaiting partner update</v>
      </c>
      <c r="AM35" s="3"/>
      <c r="AN35" s="3"/>
      <c r="AO35" s="6"/>
      <c r="AP35" s="3"/>
      <c r="AQ35" s="3"/>
      <c r="AR35" s="3"/>
    </row>
    <row r="36" spans="1:44" ht="28.5">
      <c r="A36" s="3" t="s">
        <v>190</v>
      </c>
      <c r="B36" s="3" t="s">
        <v>184</v>
      </c>
      <c r="C36" s="3" t="s">
        <v>140</v>
      </c>
      <c r="D36" s="3" t="s">
        <v>191</v>
      </c>
      <c r="E36" s="3" t="s">
        <v>86</v>
      </c>
      <c r="F36" s="3" t="s">
        <v>113</v>
      </c>
      <c r="G36" s="3"/>
      <c r="H36" s="3"/>
      <c r="I36" s="3"/>
      <c r="J36" s="3"/>
      <c r="K36" s="3"/>
      <c r="L36" s="3"/>
      <c r="M36" s="3"/>
      <c r="N36" s="3"/>
      <c r="O36" s="3"/>
      <c r="P36" s="3" t="s">
        <v>86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5" t="str">
        <f t="shared" si="0"/>
        <v/>
      </c>
      <c r="AL36" s="3" t="str">
        <f t="shared" si="1"/>
        <v>Awaiting partner update</v>
      </c>
      <c r="AM36" s="3"/>
      <c r="AN36" s="3"/>
      <c r="AO36" s="6"/>
      <c r="AP36" s="3"/>
      <c r="AQ36" s="3"/>
      <c r="AR36" s="3"/>
    </row>
    <row r="37" spans="1:44" ht="28.5">
      <c r="A37" s="3" t="s">
        <v>192</v>
      </c>
      <c r="B37" s="3" t="s">
        <v>193</v>
      </c>
      <c r="C37" s="3" t="s">
        <v>140</v>
      </c>
      <c r="D37" s="3" t="s">
        <v>194</v>
      </c>
      <c r="E37" s="3" t="s">
        <v>86</v>
      </c>
      <c r="F37" s="3" t="s">
        <v>195</v>
      </c>
      <c r="G37" s="3"/>
      <c r="H37" s="3"/>
      <c r="I37" s="3"/>
      <c r="J37" s="3"/>
      <c r="K37" s="3"/>
      <c r="L37" s="3"/>
      <c r="M37" s="3"/>
      <c r="N37" s="3"/>
      <c r="O37" s="3"/>
      <c r="P37" s="3" t="s">
        <v>86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5" t="str">
        <f t="shared" si="0"/>
        <v/>
      </c>
      <c r="AL37" s="3" t="str">
        <f t="shared" si="1"/>
        <v>Awaiting partner update</v>
      </c>
      <c r="AM37" s="3"/>
      <c r="AN37" s="3"/>
      <c r="AO37" s="6"/>
      <c r="AP37" s="3"/>
      <c r="AQ37" s="3"/>
      <c r="AR37" s="3"/>
    </row>
    <row r="38" spans="1:44" ht="28.5">
      <c r="A38" s="3" t="s">
        <v>196</v>
      </c>
      <c r="B38" s="3" t="s">
        <v>197</v>
      </c>
      <c r="C38" s="3" t="s">
        <v>198</v>
      </c>
      <c r="D38" s="3" t="s">
        <v>199</v>
      </c>
      <c r="E38" s="3" t="s">
        <v>109</v>
      </c>
      <c r="F38" s="3" t="s">
        <v>200</v>
      </c>
      <c r="G38" s="3"/>
      <c r="H38" s="3"/>
      <c r="I38" s="3"/>
      <c r="J38" s="3"/>
      <c r="K38" s="3"/>
      <c r="L38" s="3"/>
      <c r="M38" s="3"/>
      <c r="N38" s="3"/>
      <c r="O38" s="3"/>
      <c r="P38" s="3" t="s">
        <v>109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5" t="str">
        <f t="shared" si="0"/>
        <v/>
      </c>
      <c r="AL38" s="3" t="str">
        <f t="shared" si="1"/>
        <v>Awaiting partner update</v>
      </c>
      <c r="AM38" s="3"/>
      <c r="AN38" s="3"/>
      <c r="AO38" s="6"/>
      <c r="AP38" s="3"/>
      <c r="AQ38" s="3"/>
      <c r="AR38" s="3"/>
    </row>
    <row r="39" spans="1:44">
      <c r="A39" s="3" t="s">
        <v>201</v>
      </c>
      <c r="B39" s="3" t="s">
        <v>197</v>
      </c>
      <c r="C39" s="3" t="s">
        <v>202</v>
      </c>
      <c r="D39" s="3" t="s">
        <v>203</v>
      </c>
      <c r="E39" s="3" t="s">
        <v>109</v>
      </c>
      <c r="F39" s="3" t="s">
        <v>204</v>
      </c>
      <c r="G39" s="3"/>
      <c r="H39" s="3"/>
      <c r="I39" s="3"/>
      <c r="J39" s="3"/>
      <c r="K39" s="3"/>
      <c r="L39" s="3"/>
      <c r="M39" s="3"/>
      <c r="N39" s="3"/>
      <c r="O39" s="3"/>
      <c r="P39" s="3" t="s">
        <v>109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5" t="str">
        <f t="shared" si="0"/>
        <v/>
      </c>
      <c r="AL39" s="3" t="str">
        <f t="shared" si="1"/>
        <v>Awaiting partner update</v>
      </c>
      <c r="AM39" s="3"/>
      <c r="AN39" s="3"/>
      <c r="AO39" s="6"/>
      <c r="AP39" s="3"/>
      <c r="AQ39" s="3"/>
      <c r="AR39" s="3"/>
    </row>
    <row r="40" spans="1:44" ht="42.75">
      <c r="A40" s="3" t="s">
        <v>205</v>
      </c>
      <c r="B40" s="3" t="s">
        <v>206</v>
      </c>
      <c r="C40" s="3" t="s">
        <v>137</v>
      </c>
      <c r="D40" s="3" t="s">
        <v>207</v>
      </c>
      <c r="E40" s="3" t="s">
        <v>109</v>
      </c>
      <c r="F40" s="3" t="s">
        <v>145</v>
      </c>
      <c r="G40" s="3"/>
      <c r="H40" s="3"/>
      <c r="I40" s="3"/>
      <c r="J40" s="3"/>
      <c r="K40" s="3"/>
      <c r="L40" s="3"/>
      <c r="M40" s="3"/>
      <c r="N40" s="3"/>
      <c r="O40" s="3"/>
      <c r="P40" s="3" t="s">
        <v>109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5" t="str">
        <f t="shared" si="0"/>
        <v/>
      </c>
      <c r="AL40" s="3" t="str">
        <f t="shared" si="1"/>
        <v>Awaiting partner update</v>
      </c>
      <c r="AM40" s="3"/>
      <c r="AN40" s="3"/>
      <c r="AO40" s="6"/>
      <c r="AP40" s="3"/>
      <c r="AQ40" s="3"/>
      <c r="AR40" s="3"/>
    </row>
    <row r="41" spans="1:44" ht="42.75">
      <c r="A41" s="3" t="s">
        <v>208</v>
      </c>
      <c r="B41" s="3" t="s">
        <v>209</v>
      </c>
      <c r="C41" s="3" t="s">
        <v>140</v>
      </c>
      <c r="D41" s="3" t="s">
        <v>210</v>
      </c>
      <c r="E41" s="3" t="s">
        <v>211</v>
      </c>
      <c r="F41" s="3" t="s">
        <v>212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5" t="str">
        <f t="shared" si="0"/>
        <v/>
      </c>
      <c r="AL41" s="3" t="str">
        <f t="shared" si="1"/>
        <v>Awaiting partner update</v>
      </c>
      <c r="AM41" s="3"/>
      <c r="AN41" s="3"/>
      <c r="AO41" s="6"/>
      <c r="AP41" s="3"/>
      <c r="AQ41" s="3"/>
      <c r="AR41" s="3"/>
    </row>
    <row r="42" spans="1:44" ht="85.5">
      <c r="A42" s="3" t="s">
        <v>213</v>
      </c>
      <c r="B42" s="3" t="s">
        <v>209</v>
      </c>
      <c r="C42" s="3" t="s">
        <v>172</v>
      </c>
      <c r="D42" s="3" t="s">
        <v>214</v>
      </c>
      <c r="E42" s="3" t="s">
        <v>215</v>
      </c>
      <c r="F42" s="3" t="s">
        <v>212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5" t="str">
        <f t="shared" si="0"/>
        <v/>
      </c>
      <c r="AL42" s="3" t="str">
        <f t="shared" si="1"/>
        <v>Awaiting partner update</v>
      </c>
      <c r="AM42" s="3"/>
      <c r="AN42" s="3"/>
      <c r="AO42" s="6"/>
      <c r="AP42" s="3"/>
      <c r="AQ42" s="3"/>
      <c r="AR42" s="3"/>
    </row>
    <row r="43" spans="1:44">
      <c r="A43" s="3" t="s">
        <v>216</v>
      </c>
      <c r="B43" s="3" t="s">
        <v>217</v>
      </c>
      <c r="C43" s="3" t="s">
        <v>218</v>
      </c>
      <c r="D43" s="3" t="s">
        <v>219</v>
      </c>
      <c r="E43" s="3" t="s">
        <v>109</v>
      </c>
      <c r="F43" s="3" t="s">
        <v>220</v>
      </c>
      <c r="G43" s="3"/>
      <c r="H43" s="3"/>
      <c r="I43" s="3"/>
      <c r="J43" s="3"/>
      <c r="K43" s="3"/>
      <c r="L43" s="3"/>
      <c r="M43" s="3"/>
      <c r="N43" s="3"/>
      <c r="O43" s="3"/>
      <c r="P43" s="3" t="s">
        <v>109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5" t="str">
        <f t="shared" si="0"/>
        <v/>
      </c>
      <c r="AL43" s="3" t="str">
        <f t="shared" si="1"/>
        <v>Awaiting partner update</v>
      </c>
      <c r="AM43" s="3"/>
      <c r="AN43" s="3"/>
      <c r="AO43" s="6"/>
      <c r="AP43" s="3"/>
      <c r="AQ43" s="3"/>
      <c r="AR43" s="3"/>
    </row>
    <row r="44" spans="1:44">
      <c r="A44" s="3" t="s">
        <v>221</v>
      </c>
      <c r="B44" s="3" t="s">
        <v>217</v>
      </c>
      <c r="C44" s="3" t="s">
        <v>222</v>
      </c>
      <c r="D44" s="3" t="s">
        <v>223</v>
      </c>
      <c r="E44" s="3" t="s">
        <v>109</v>
      </c>
      <c r="F44" s="3" t="s">
        <v>220</v>
      </c>
      <c r="G44" s="3"/>
      <c r="H44" s="3"/>
      <c r="I44" s="3"/>
      <c r="J44" s="3"/>
      <c r="K44" s="3"/>
      <c r="L44" s="3"/>
      <c r="M44" s="3"/>
      <c r="N44" s="3"/>
      <c r="O44" s="3"/>
      <c r="P44" s="3" t="s">
        <v>109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5" t="str">
        <f t="shared" si="0"/>
        <v/>
      </c>
      <c r="AL44" s="3" t="str">
        <f t="shared" si="1"/>
        <v>Awaiting partner update</v>
      </c>
      <c r="AM44" s="3"/>
      <c r="AN44" s="3"/>
      <c r="AO44" s="6"/>
      <c r="AP44" s="3"/>
      <c r="AQ44" s="3"/>
      <c r="AR44" s="3"/>
    </row>
    <row r="45" spans="1:44">
      <c r="A45" s="3" t="s">
        <v>224</v>
      </c>
      <c r="B45" s="3" t="s">
        <v>217</v>
      </c>
      <c r="C45" s="3" t="s">
        <v>225</v>
      </c>
      <c r="D45" s="3" t="s">
        <v>226</v>
      </c>
      <c r="E45" s="3" t="s">
        <v>109</v>
      </c>
      <c r="F45" s="3" t="s">
        <v>220</v>
      </c>
      <c r="G45" s="3"/>
      <c r="H45" s="3"/>
      <c r="I45" s="3"/>
      <c r="J45" s="3"/>
      <c r="K45" s="3"/>
      <c r="L45" s="3"/>
      <c r="M45" s="3"/>
      <c r="N45" s="3"/>
      <c r="O45" s="3"/>
      <c r="P45" s="3" t="s">
        <v>109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5" t="str">
        <f t="shared" si="0"/>
        <v/>
      </c>
      <c r="AL45" s="3" t="str">
        <f t="shared" si="1"/>
        <v>Awaiting partner update</v>
      </c>
      <c r="AM45" s="3"/>
      <c r="AN45" s="3"/>
      <c r="AO45" s="6"/>
      <c r="AP45" s="3"/>
      <c r="AQ45" s="3"/>
      <c r="AR45" s="3"/>
    </row>
  </sheetData>
  <conditionalFormatting sqref="J2:J45">
    <cfRule type="expression" dxfId="3" priority="5">
      <formula>OR(J2="Local workstation",J2="Not stored yet")</formula>
    </cfRule>
  </conditionalFormatting>
  <conditionalFormatting sqref="AK2:AK45">
    <cfRule type="colorScale" priority="1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AL2:AL45">
    <cfRule type="expression" dxfId="2" priority="2">
      <formula>AL2="High risk"</formula>
    </cfRule>
    <cfRule type="expression" dxfId="1" priority="3">
      <formula>AL2="Needs action"</formula>
    </cfRule>
    <cfRule type="expression" dxfId="0" priority="4">
      <formula>AL2="Compliant / on track"</formula>
    </cfRule>
  </conditionalFormatting>
  <dataValidations count="10">
    <dataValidation type="list" sqref="G2:G45" xr:uid="{00000000-0002-0000-0200-000000000000}">
      <formula1>"Not started,In progress,Generated,Updated,Discontinued,New dataset,Not applicable"</formula1>
    </dataValidation>
    <dataValidation type="list" sqref="H2:H45" xr:uid="{00000000-0002-0000-0200-000001000000}">
      <formula1>"Yes,No,N/A"</formula1>
    </dataValidation>
    <dataValidation type="list" sqref="J2:J45" xr:uid="{00000000-0002-0000-0200-000002000000}">
      <formula1>"CERNBOX,Zenodo,Project website,CORDIS,Institutional server,Local workstation,Google Drive/OneDrive/SharePoint,Physical storage,Other,Not stored yet"</formula1>
    </dataValidation>
    <dataValidation type="list" sqref="AA2:AC45 W2:Y45 S2:T45 M2:O45" xr:uid="{00000000-0002-0000-0200-000003000000}">
      <formula1>"Yes,No,Partial,N/A,Unknown"</formula1>
    </dataValidation>
    <dataValidation type="list" sqref="P2:P45" xr:uid="{00000000-0002-0000-0200-00000E000000}">
      <formula1>"PU,SEN,Embargo,Mixed,TBD"</formula1>
    </dataValidation>
    <dataValidation type="list" sqref="Q2:Q45 AI2:AI45 AD2:AD45 U2:U45" xr:uid="{00000000-0002-0000-0200-00000F000000}">
      <formula1>"Yes,No,Unknown"</formula1>
    </dataValidation>
    <dataValidation type="list" sqref="AE2:AE45" xr:uid="{00000000-0002-0000-0200-000013000000}">
      <formula1>"Not applicable,Not yet assessed,Planned,Ready,Deposited,Embargoed"</formula1>
    </dataValidation>
    <dataValidation type="list" sqref="AG2:AG45" xr:uid="{00000000-0002-0000-0200-000014000000}">
      <formula1>"CC-BY,CC-BY-SA,Other CC,Restricted,Not applicable,TBD"</formula1>
    </dataValidation>
    <dataValidation type="list" sqref="AJ2:AJ45" xr:uid="{00000000-0002-0000-0200-000015000000}">
      <formula1>"N/A,Low,Medium,High"</formula1>
    </dataValidation>
    <dataValidation type="list" sqref="AL2:AL45" xr:uid="{00000000-0002-0000-0200-000016000000}">
      <formula1>"Awaiting partner update,Compliant / on track,Partial / monitor,Needs action,High risk"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topLeftCell="A22" workbookViewId="0">
      <selection activeCell="B31" sqref="B31"/>
    </sheetView>
  </sheetViews>
  <sheetFormatPr defaultRowHeight="14.25"/>
  <cols>
    <col min="1" max="1" width="12" customWidth="1"/>
    <col min="2" max="2" width="22" customWidth="1"/>
    <col min="3" max="3" width="48" customWidth="1"/>
    <col min="4" max="4" width="18" customWidth="1"/>
    <col min="5" max="5" width="42" customWidth="1"/>
    <col min="6" max="7" width="32" customWidth="1"/>
    <col min="8" max="8" width="14" customWidth="1"/>
  </cols>
  <sheetData>
    <row r="1" spans="1:8" ht="15">
      <c r="A1" s="4" t="s">
        <v>227</v>
      </c>
      <c r="B1" s="4" t="s">
        <v>228</v>
      </c>
      <c r="C1" s="4" t="s">
        <v>229</v>
      </c>
      <c r="D1" s="4" t="s">
        <v>230</v>
      </c>
      <c r="E1" s="4" t="s">
        <v>231</v>
      </c>
      <c r="F1" s="4" t="s">
        <v>232</v>
      </c>
      <c r="G1" s="4" t="s">
        <v>233</v>
      </c>
      <c r="H1" s="4" t="s">
        <v>234</v>
      </c>
    </row>
    <row r="2" spans="1:8" ht="28.5">
      <c r="A2" s="3" t="s">
        <v>235</v>
      </c>
      <c r="B2" s="3" t="s">
        <v>236</v>
      </c>
      <c r="C2" s="3" t="s">
        <v>237</v>
      </c>
      <c r="D2" s="3"/>
      <c r="E2" s="3" t="s">
        <v>238</v>
      </c>
      <c r="F2" s="3"/>
      <c r="G2" s="3"/>
      <c r="H2" s="3" t="s">
        <v>239</v>
      </c>
    </row>
    <row r="3" spans="1:8" ht="28.5">
      <c r="A3" s="3" t="s">
        <v>240</v>
      </c>
      <c r="B3" s="3" t="s">
        <v>236</v>
      </c>
      <c r="C3" s="3" t="s">
        <v>241</v>
      </c>
      <c r="D3" s="3"/>
      <c r="E3" s="3" t="s">
        <v>242</v>
      </c>
      <c r="F3" s="3"/>
      <c r="G3" s="3"/>
      <c r="H3" s="3" t="s">
        <v>243</v>
      </c>
    </row>
    <row r="4" spans="1:8" ht="28.5">
      <c r="A4" s="3" t="s">
        <v>244</v>
      </c>
      <c r="B4" s="3" t="s">
        <v>245</v>
      </c>
      <c r="C4" s="3" t="s">
        <v>246</v>
      </c>
      <c r="D4" s="3"/>
      <c r="E4" s="3" t="s">
        <v>247</v>
      </c>
      <c r="F4" s="3"/>
      <c r="G4" s="3"/>
      <c r="H4" s="3" t="s">
        <v>248</v>
      </c>
    </row>
    <row r="5" spans="1:8" ht="28.5">
      <c r="A5" s="3" t="s">
        <v>249</v>
      </c>
      <c r="B5" s="3" t="s">
        <v>245</v>
      </c>
      <c r="C5" s="3" t="s">
        <v>250</v>
      </c>
      <c r="D5" s="3"/>
      <c r="E5" s="3" t="s">
        <v>251</v>
      </c>
      <c r="F5" s="3"/>
      <c r="G5" s="3"/>
      <c r="H5" s="3" t="s">
        <v>248</v>
      </c>
    </row>
    <row r="6" spans="1:8" ht="28.5">
      <c r="A6" s="3" t="s">
        <v>252</v>
      </c>
      <c r="B6" s="3" t="s">
        <v>253</v>
      </c>
      <c r="C6" s="3" t="s">
        <v>254</v>
      </c>
      <c r="D6" s="3"/>
      <c r="E6" s="3" t="s">
        <v>255</v>
      </c>
      <c r="F6" s="3"/>
      <c r="G6" s="3"/>
      <c r="H6" s="3" t="s">
        <v>256</v>
      </c>
    </row>
    <row r="7" spans="1:8" ht="28.5">
      <c r="A7" s="3" t="s">
        <v>257</v>
      </c>
      <c r="B7" s="3" t="s">
        <v>253</v>
      </c>
      <c r="C7" s="3" t="s">
        <v>258</v>
      </c>
      <c r="D7" s="3"/>
      <c r="E7" s="3" t="s">
        <v>259</v>
      </c>
      <c r="F7" s="3"/>
      <c r="G7" s="3"/>
      <c r="H7" s="3" t="s">
        <v>260</v>
      </c>
    </row>
    <row r="8" spans="1:8" ht="28.5">
      <c r="A8" s="3" t="s">
        <v>261</v>
      </c>
      <c r="B8" s="3" t="s">
        <v>262</v>
      </c>
      <c r="C8" s="3" t="s">
        <v>263</v>
      </c>
      <c r="D8" s="3"/>
      <c r="E8" s="3" t="s">
        <v>264</v>
      </c>
      <c r="F8" s="3"/>
      <c r="G8" s="3"/>
      <c r="H8" s="3" t="s">
        <v>260</v>
      </c>
    </row>
    <row r="9" spans="1:8">
      <c r="A9" s="3" t="s">
        <v>265</v>
      </c>
      <c r="B9" s="3" t="s">
        <v>266</v>
      </c>
      <c r="C9" s="3" t="s">
        <v>267</v>
      </c>
      <c r="D9" s="3"/>
      <c r="E9" s="3" t="s">
        <v>268</v>
      </c>
      <c r="F9" s="3"/>
      <c r="G9" s="3"/>
      <c r="H9" s="3" t="s">
        <v>269</v>
      </c>
    </row>
    <row r="10" spans="1:8" ht="42.75">
      <c r="A10" s="3" t="s">
        <v>270</v>
      </c>
      <c r="B10" s="3" t="s">
        <v>271</v>
      </c>
      <c r="C10" s="3" t="s">
        <v>272</v>
      </c>
      <c r="D10" s="3"/>
      <c r="E10" s="3" t="s">
        <v>273</v>
      </c>
      <c r="F10" s="3"/>
      <c r="G10" s="3"/>
      <c r="H10" s="3" t="s">
        <v>274</v>
      </c>
    </row>
    <row r="11" spans="1:8" ht="28.5">
      <c r="A11" s="3" t="s">
        <v>275</v>
      </c>
      <c r="B11" s="3" t="s">
        <v>276</v>
      </c>
      <c r="C11" s="3" t="s">
        <v>277</v>
      </c>
      <c r="D11" s="3"/>
      <c r="E11" s="3" t="s">
        <v>278</v>
      </c>
      <c r="F11" s="3"/>
      <c r="G11" s="3"/>
      <c r="H11" s="3" t="s">
        <v>279</v>
      </c>
    </row>
    <row r="12" spans="1:8" ht="42.75">
      <c r="A12" s="3" t="s">
        <v>280</v>
      </c>
      <c r="B12" s="3" t="s">
        <v>276</v>
      </c>
      <c r="C12" s="3" t="s">
        <v>281</v>
      </c>
      <c r="D12" s="3"/>
      <c r="E12" s="3" t="s">
        <v>282</v>
      </c>
      <c r="F12" s="3"/>
      <c r="G12" s="3"/>
      <c r="H12" s="3" t="s">
        <v>279</v>
      </c>
    </row>
    <row r="13" spans="1:8" ht="28.5">
      <c r="A13" s="3" t="s">
        <v>283</v>
      </c>
      <c r="B13" s="3" t="s">
        <v>276</v>
      </c>
      <c r="C13" s="3" t="s">
        <v>284</v>
      </c>
      <c r="D13" s="3"/>
      <c r="E13" s="3" t="s">
        <v>285</v>
      </c>
      <c r="F13" s="3"/>
      <c r="G13" s="3"/>
      <c r="H13" s="3" t="s">
        <v>279</v>
      </c>
    </row>
    <row r="14" spans="1:8" ht="28.5">
      <c r="A14" s="3" t="s">
        <v>286</v>
      </c>
      <c r="B14" s="3" t="s">
        <v>287</v>
      </c>
      <c r="C14" s="3" t="s">
        <v>288</v>
      </c>
      <c r="D14" s="3"/>
      <c r="E14" s="3" t="s">
        <v>289</v>
      </c>
      <c r="F14" s="3"/>
      <c r="G14" s="3"/>
      <c r="H14" s="3" t="s">
        <v>290</v>
      </c>
    </row>
    <row r="15" spans="1:8" ht="42.75">
      <c r="A15" s="3" t="s">
        <v>291</v>
      </c>
      <c r="B15" s="3" t="s">
        <v>287</v>
      </c>
      <c r="C15" s="3" t="s">
        <v>292</v>
      </c>
      <c r="D15" s="3"/>
      <c r="E15" s="3" t="s">
        <v>293</v>
      </c>
      <c r="F15" s="3"/>
      <c r="G15" s="3"/>
      <c r="H15" s="3" t="s">
        <v>294</v>
      </c>
    </row>
    <row r="16" spans="1:8">
      <c r="A16" s="3" t="s">
        <v>295</v>
      </c>
      <c r="B16" s="3" t="s">
        <v>296</v>
      </c>
      <c r="C16" s="3" t="s">
        <v>297</v>
      </c>
      <c r="D16" s="3"/>
      <c r="E16" s="3" t="s">
        <v>298</v>
      </c>
      <c r="F16" s="3"/>
      <c r="G16" s="3"/>
      <c r="H16" s="3" t="s">
        <v>269</v>
      </c>
    </row>
    <row r="17" spans="1:8">
      <c r="A17" s="3" t="s">
        <v>299</v>
      </c>
      <c r="B17" s="3" t="s">
        <v>296</v>
      </c>
      <c r="C17" s="3" t="s">
        <v>300</v>
      </c>
      <c r="D17" s="3"/>
      <c r="E17" s="3" t="s">
        <v>301</v>
      </c>
      <c r="F17" s="3"/>
      <c r="G17" s="3"/>
      <c r="H17" s="3" t="s">
        <v>302</v>
      </c>
    </row>
    <row r="18" spans="1:8" ht="42.75">
      <c r="A18" s="3" t="s">
        <v>303</v>
      </c>
      <c r="B18" s="3" t="s">
        <v>304</v>
      </c>
      <c r="C18" s="3" t="s">
        <v>305</v>
      </c>
      <c r="D18" s="3"/>
      <c r="E18" s="3" t="s">
        <v>306</v>
      </c>
      <c r="F18" s="3"/>
      <c r="G18" s="3"/>
      <c r="H18" s="3" t="s">
        <v>307</v>
      </c>
    </row>
    <row r="19" spans="1:8" ht="28.5">
      <c r="A19" s="3" t="s">
        <v>308</v>
      </c>
      <c r="B19" s="3" t="s">
        <v>309</v>
      </c>
      <c r="C19" s="3" t="s">
        <v>310</v>
      </c>
      <c r="D19" s="3"/>
      <c r="E19" s="3" t="s">
        <v>311</v>
      </c>
      <c r="F19" s="3"/>
      <c r="G19" s="3"/>
      <c r="H19" s="3" t="s">
        <v>307</v>
      </c>
    </row>
    <row r="20" spans="1:8" ht="28.5">
      <c r="A20" s="3" t="s">
        <v>312</v>
      </c>
      <c r="B20" s="3" t="s">
        <v>313</v>
      </c>
      <c r="C20" s="3" t="s">
        <v>314</v>
      </c>
      <c r="D20" s="3"/>
      <c r="E20" s="3" t="s">
        <v>315</v>
      </c>
      <c r="F20" s="3"/>
      <c r="G20" s="3"/>
      <c r="H20" s="3" t="s">
        <v>316</v>
      </c>
    </row>
    <row r="21" spans="1:8" ht="28.5">
      <c r="A21" s="3" t="s">
        <v>317</v>
      </c>
      <c r="B21" s="3" t="s">
        <v>318</v>
      </c>
      <c r="C21" s="3" t="s">
        <v>319</v>
      </c>
      <c r="D21" s="3"/>
      <c r="E21" s="3" t="s">
        <v>320</v>
      </c>
      <c r="F21" s="3"/>
      <c r="G21" s="3"/>
      <c r="H21" s="3" t="s">
        <v>316</v>
      </c>
    </row>
    <row r="22" spans="1:8" ht="28.5">
      <c r="A22" s="3" t="s">
        <v>321</v>
      </c>
      <c r="B22" s="3" t="s">
        <v>322</v>
      </c>
      <c r="C22" s="3" t="s">
        <v>323</v>
      </c>
      <c r="D22" s="3"/>
      <c r="E22" s="3" t="s">
        <v>324</v>
      </c>
      <c r="F22" s="3"/>
      <c r="G22" s="3"/>
      <c r="H22" s="3" t="s">
        <v>325</v>
      </c>
    </row>
    <row r="23" spans="1:8" ht="28.5">
      <c r="A23" s="3" t="s">
        <v>326</v>
      </c>
      <c r="B23" s="3" t="s">
        <v>322</v>
      </c>
      <c r="C23" s="3" t="s">
        <v>327</v>
      </c>
      <c r="D23" s="3"/>
      <c r="E23" s="3" t="s">
        <v>328</v>
      </c>
      <c r="F23" s="3"/>
      <c r="G23" s="3"/>
      <c r="H23" s="3" t="s">
        <v>325</v>
      </c>
    </row>
    <row r="24" spans="1:8" ht="42.75">
      <c r="A24" s="3" t="s">
        <v>329</v>
      </c>
      <c r="B24" s="3" t="s">
        <v>322</v>
      </c>
      <c r="C24" s="3" t="s">
        <v>330</v>
      </c>
      <c r="D24" s="3"/>
      <c r="E24" s="3" t="s">
        <v>331</v>
      </c>
      <c r="F24" s="3"/>
      <c r="G24" s="3"/>
      <c r="H24" s="3" t="s">
        <v>325</v>
      </c>
    </row>
    <row r="25" spans="1:8" ht="28.5">
      <c r="A25" s="3" t="s">
        <v>332</v>
      </c>
      <c r="B25" s="3" t="s">
        <v>333</v>
      </c>
      <c r="C25" s="3" t="s">
        <v>334</v>
      </c>
      <c r="D25" s="3"/>
      <c r="E25" s="3" t="s">
        <v>335</v>
      </c>
      <c r="F25" s="3"/>
      <c r="G25" s="3"/>
      <c r="H25" s="3" t="s">
        <v>316</v>
      </c>
    </row>
    <row r="26" spans="1:8" ht="28.5">
      <c r="A26" s="3" t="s">
        <v>336</v>
      </c>
      <c r="B26" s="3" t="s">
        <v>337</v>
      </c>
      <c r="C26" s="3" t="s">
        <v>338</v>
      </c>
      <c r="D26" s="3"/>
      <c r="E26" s="3" t="s">
        <v>339</v>
      </c>
      <c r="F26" s="3"/>
      <c r="G26" s="3"/>
      <c r="H26" s="3" t="s">
        <v>340</v>
      </c>
    </row>
    <row r="27" spans="1:8" ht="42.75">
      <c r="A27" s="3" t="s">
        <v>341</v>
      </c>
      <c r="B27" s="3" t="s">
        <v>342</v>
      </c>
      <c r="C27" s="3" t="s">
        <v>343</v>
      </c>
      <c r="D27" s="3"/>
      <c r="E27" s="3" t="s">
        <v>344</v>
      </c>
      <c r="F27" s="3"/>
      <c r="G27" s="3"/>
      <c r="H27" s="3" t="s">
        <v>340</v>
      </c>
    </row>
    <row r="28" spans="1:8" ht="28.5">
      <c r="A28" s="3" t="s">
        <v>345</v>
      </c>
      <c r="B28" s="3" t="s">
        <v>346</v>
      </c>
      <c r="C28" s="3" t="s">
        <v>347</v>
      </c>
      <c r="D28" s="3"/>
      <c r="E28" s="3" t="s">
        <v>348</v>
      </c>
      <c r="F28" s="3"/>
      <c r="G28" s="3"/>
      <c r="H28" s="3" t="s">
        <v>349</v>
      </c>
    </row>
    <row r="29" spans="1:8" ht="28.5">
      <c r="A29" s="3" t="s">
        <v>350</v>
      </c>
      <c r="B29" s="3" t="s">
        <v>351</v>
      </c>
      <c r="C29" s="3" t="s">
        <v>352</v>
      </c>
      <c r="D29" s="3"/>
      <c r="E29" s="3" t="s">
        <v>353</v>
      </c>
      <c r="F29" s="3"/>
      <c r="G29" s="3"/>
      <c r="H29" s="3" t="s">
        <v>349</v>
      </c>
    </row>
    <row r="30" spans="1:8" ht="28.5">
      <c r="A30" s="3" t="s">
        <v>354</v>
      </c>
      <c r="B30" s="3" t="s">
        <v>355</v>
      </c>
      <c r="C30" s="3" t="s">
        <v>356</v>
      </c>
      <c r="D30" s="3"/>
      <c r="E30" s="3" t="s">
        <v>357</v>
      </c>
      <c r="F30" s="3"/>
      <c r="G30" s="3"/>
      <c r="H30" s="3" t="s">
        <v>358</v>
      </c>
    </row>
    <row r="31" spans="1:8" ht="28.5">
      <c r="A31" s="3" t="s">
        <v>359</v>
      </c>
      <c r="B31" s="3" t="s">
        <v>360</v>
      </c>
      <c r="C31" s="3" t="s">
        <v>361</v>
      </c>
      <c r="D31" s="3"/>
      <c r="E31" s="3" t="s">
        <v>362</v>
      </c>
      <c r="F31" s="3"/>
      <c r="G31" s="3"/>
      <c r="H31" s="3" t="s">
        <v>243</v>
      </c>
    </row>
  </sheetData>
  <dataValidations count="1">
    <dataValidation type="list" sqref="D2:D31" xr:uid="{00000000-0002-0000-0300-000000000000}">
      <formula1>"Yes,No,Partial,N/A"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topLeftCell="A40" workbookViewId="0">
      <selection activeCell="B45" sqref="B45"/>
    </sheetView>
  </sheetViews>
  <sheetFormatPr defaultRowHeight="14.25"/>
  <cols>
    <col min="1" max="1" width="14" customWidth="1"/>
    <col min="2" max="2" width="28" customWidth="1"/>
    <col min="3" max="3" width="22" customWidth="1"/>
    <col min="4" max="4" width="36" customWidth="1"/>
    <col min="5" max="6" width="32" customWidth="1"/>
    <col min="7" max="7" width="26" customWidth="1"/>
    <col min="8" max="9" width="20" customWidth="1"/>
    <col min="10" max="10" width="16" customWidth="1"/>
    <col min="11" max="11" width="36" customWidth="1"/>
    <col min="12" max="12" width="12" customWidth="1"/>
  </cols>
  <sheetData>
    <row r="1" spans="1:12" ht="30">
      <c r="A1" s="4" t="s">
        <v>39</v>
      </c>
      <c r="B1" s="4" t="s">
        <v>34</v>
      </c>
      <c r="C1" s="4" t="s">
        <v>40</v>
      </c>
      <c r="D1" s="4" t="s">
        <v>363</v>
      </c>
      <c r="E1" s="4" t="s">
        <v>364</v>
      </c>
      <c r="F1" s="4" t="s">
        <v>365</v>
      </c>
      <c r="G1" s="4" t="s">
        <v>366</v>
      </c>
      <c r="H1" s="4" t="s">
        <v>367</v>
      </c>
      <c r="I1" s="4" t="s">
        <v>368</v>
      </c>
      <c r="J1" s="4" t="s">
        <v>369</v>
      </c>
      <c r="K1" s="4" t="s">
        <v>370</v>
      </c>
      <c r="L1" s="4" t="s">
        <v>371</v>
      </c>
    </row>
    <row r="2" spans="1:12" ht="42.75">
      <c r="A2" s="3" t="s">
        <v>82</v>
      </c>
      <c r="B2" s="3" t="s">
        <v>83</v>
      </c>
      <c r="C2" s="3" t="s">
        <v>84</v>
      </c>
      <c r="D2" s="3" t="s">
        <v>85</v>
      </c>
      <c r="E2" s="3" t="s">
        <v>372</v>
      </c>
      <c r="F2" s="3" t="s">
        <v>373</v>
      </c>
      <c r="G2" s="3" t="s">
        <v>374</v>
      </c>
      <c r="H2" s="3" t="s">
        <v>375</v>
      </c>
      <c r="I2" s="3" t="s">
        <v>86</v>
      </c>
      <c r="J2" s="3" t="s">
        <v>87</v>
      </c>
      <c r="K2" s="3" t="s">
        <v>376</v>
      </c>
      <c r="L2" s="3" t="s">
        <v>377</v>
      </c>
    </row>
    <row r="3" spans="1:12" ht="42.75">
      <c r="A3" s="3" t="s">
        <v>88</v>
      </c>
      <c r="B3" s="3" t="s">
        <v>83</v>
      </c>
      <c r="C3" s="3" t="s">
        <v>84</v>
      </c>
      <c r="D3" s="3" t="s">
        <v>89</v>
      </c>
      <c r="E3" s="3" t="s">
        <v>378</v>
      </c>
      <c r="F3" s="3" t="s">
        <v>379</v>
      </c>
      <c r="G3" s="3" t="s">
        <v>380</v>
      </c>
      <c r="H3" s="3" t="s">
        <v>375</v>
      </c>
      <c r="I3" s="3" t="s">
        <v>86</v>
      </c>
      <c r="J3" s="3" t="s">
        <v>90</v>
      </c>
      <c r="K3" s="3" t="s">
        <v>376</v>
      </c>
      <c r="L3" s="3" t="s">
        <v>381</v>
      </c>
    </row>
    <row r="4" spans="1:12" ht="42.75">
      <c r="A4" s="3" t="s">
        <v>91</v>
      </c>
      <c r="B4" s="3" t="s">
        <v>83</v>
      </c>
      <c r="C4" s="3" t="s">
        <v>84</v>
      </c>
      <c r="D4" s="3" t="s">
        <v>92</v>
      </c>
      <c r="E4" s="3" t="s">
        <v>382</v>
      </c>
      <c r="F4" s="3" t="s">
        <v>383</v>
      </c>
      <c r="G4" s="3" t="s">
        <v>380</v>
      </c>
      <c r="H4" s="3" t="s">
        <v>375</v>
      </c>
      <c r="I4" s="3" t="s">
        <v>86</v>
      </c>
      <c r="J4" s="3" t="s">
        <v>90</v>
      </c>
      <c r="K4" s="3" t="s">
        <v>376</v>
      </c>
      <c r="L4" s="3" t="s">
        <v>384</v>
      </c>
    </row>
    <row r="5" spans="1:12" ht="42.75">
      <c r="A5" s="3" t="s">
        <v>93</v>
      </c>
      <c r="B5" s="3" t="s">
        <v>83</v>
      </c>
      <c r="C5" s="3" t="s">
        <v>84</v>
      </c>
      <c r="D5" s="3" t="s">
        <v>94</v>
      </c>
      <c r="E5" s="3" t="s">
        <v>385</v>
      </c>
      <c r="F5" s="3" t="s">
        <v>386</v>
      </c>
      <c r="G5" s="3" t="s">
        <v>380</v>
      </c>
      <c r="H5" s="3" t="s">
        <v>375</v>
      </c>
      <c r="I5" s="3" t="s">
        <v>86</v>
      </c>
      <c r="J5" s="3" t="s">
        <v>90</v>
      </c>
      <c r="K5" s="3" t="s">
        <v>376</v>
      </c>
      <c r="L5" s="3" t="s">
        <v>387</v>
      </c>
    </row>
    <row r="6" spans="1:12" ht="42.75">
      <c r="A6" s="3" t="s">
        <v>95</v>
      </c>
      <c r="B6" s="3" t="s">
        <v>96</v>
      </c>
      <c r="C6" s="3" t="s">
        <v>97</v>
      </c>
      <c r="D6" s="3" t="s">
        <v>98</v>
      </c>
      <c r="E6" s="3" t="s">
        <v>96</v>
      </c>
      <c r="F6" s="3" t="s">
        <v>388</v>
      </c>
      <c r="G6" s="3" t="s">
        <v>389</v>
      </c>
      <c r="H6" s="3" t="s">
        <v>390</v>
      </c>
      <c r="I6" s="3" t="s">
        <v>99</v>
      </c>
      <c r="J6" s="3" t="s">
        <v>100</v>
      </c>
      <c r="K6" s="3" t="s">
        <v>391</v>
      </c>
      <c r="L6" s="3" t="s">
        <v>392</v>
      </c>
    </row>
    <row r="7" spans="1:12" ht="42.75">
      <c r="A7" s="3" t="s">
        <v>101</v>
      </c>
      <c r="B7" s="3" t="s">
        <v>102</v>
      </c>
      <c r="C7" s="3" t="s">
        <v>97</v>
      </c>
      <c r="D7" s="3" t="s">
        <v>98</v>
      </c>
      <c r="E7" s="3" t="s">
        <v>393</v>
      </c>
      <c r="F7" s="3" t="s">
        <v>394</v>
      </c>
      <c r="G7" s="3" t="s">
        <v>389</v>
      </c>
      <c r="H7" s="3" t="s">
        <v>395</v>
      </c>
      <c r="I7" s="3" t="s">
        <v>99</v>
      </c>
      <c r="J7" s="3" t="s">
        <v>100</v>
      </c>
      <c r="K7" s="3" t="s">
        <v>391</v>
      </c>
      <c r="L7" s="3" t="s">
        <v>396</v>
      </c>
    </row>
    <row r="8" spans="1:12" ht="28.5">
      <c r="A8" s="3" t="s">
        <v>103</v>
      </c>
      <c r="B8" s="3" t="s">
        <v>104</v>
      </c>
      <c r="C8" s="3" t="s">
        <v>84</v>
      </c>
      <c r="D8" s="3" t="s">
        <v>105</v>
      </c>
      <c r="E8" s="3" t="s">
        <v>83</v>
      </c>
      <c r="F8" s="3" t="s">
        <v>397</v>
      </c>
      <c r="G8" s="3" t="s">
        <v>398</v>
      </c>
      <c r="H8" s="3" t="s">
        <v>399</v>
      </c>
      <c r="I8" s="3" t="s">
        <v>86</v>
      </c>
      <c r="J8" s="3" t="s">
        <v>106</v>
      </c>
      <c r="K8" s="3" t="s">
        <v>400</v>
      </c>
      <c r="L8" s="3" t="s">
        <v>401</v>
      </c>
    </row>
    <row r="9" spans="1:12">
      <c r="A9" s="3" t="s">
        <v>107</v>
      </c>
      <c r="B9" s="3" t="s">
        <v>104</v>
      </c>
      <c r="C9" s="3" t="s">
        <v>84</v>
      </c>
      <c r="D9" s="3" t="s">
        <v>108</v>
      </c>
      <c r="E9" s="3" t="s">
        <v>83</v>
      </c>
      <c r="F9" s="3" t="s">
        <v>402</v>
      </c>
      <c r="G9" s="3" t="s">
        <v>403</v>
      </c>
      <c r="H9" s="3" t="s">
        <v>399</v>
      </c>
      <c r="I9" s="3" t="s">
        <v>109</v>
      </c>
      <c r="J9" s="3" t="s">
        <v>110</v>
      </c>
      <c r="K9" s="3" t="s">
        <v>400</v>
      </c>
      <c r="L9" s="3" t="s">
        <v>404</v>
      </c>
    </row>
    <row r="10" spans="1:12">
      <c r="A10" s="3" t="s">
        <v>111</v>
      </c>
      <c r="B10" s="3" t="s">
        <v>104</v>
      </c>
      <c r="C10" s="3" t="s">
        <v>84</v>
      </c>
      <c r="D10" s="3" t="s">
        <v>112</v>
      </c>
      <c r="E10" s="3" t="s">
        <v>83</v>
      </c>
      <c r="F10" s="3" t="s">
        <v>402</v>
      </c>
      <c r="G10" s="3" t="s">
        <v>403</v>
      </c>
      <c r="H10" s="3" t="s">
        <v>399</v>
      </c>
      <c r="I10" s="3" t="s">
        <v>109</v>
      </c>
      <c r="J10" s="3" t="s">
        <v>113</v>
      </c>
      <c r="K10" s="3" t="s">
        <v>400</v>
      </c>
      <c r="L10" s="3" t="s">
        <v>404</v>
      </c>
    </row>
    <row r="11" spans="1:12" ht="28.5">
      <c r="A11" s="3" t="s">
        <v>114</v>
      </c>
      <c r="B11" s="3" t="s">
        <v>104</v>
      </c>
      <c r="C11" s="3" t="s">
        <v>84</v>
      </c>
      <c r="D11" s="3" t="s">
        <v>115</v>
      </c>
      <c r="E11" s="3" t="s">
        <v>83</v>
      </c>
      <c r="F11" s="3" t="s">
        <v>405</v>
      </c>
      <c r="G11" s="3" t="s">
        <v>406</v>
      </c>
      <c r="H11" s="3" t="s">
        <v>399</v>
      </c>
      <c r="I11" s="3" t="s">
        <v>86</v>
      </c>
      <c r="J11" s="3" t="s">
        <v>116</v>
      </c>
      <c r="K11" s="3" t="s">
        <v>400</v>
      </c>
      <c r="L11" s="3" t="s">
        <v>404</v>
      </c>
    </row>
    <row r="12" spans="1:12">
      <c r="A12" s="3" t="s">
        <v>117</v>
      </c>
      <c r="B12" s="3" t="s">
        <v>104</v>
      </c>
      <c r="C12" s="3" t="s">
        <v>84</v>
      </c>
      <c r="D12" s="3" t="s">
        <v>118</v>
      </c>
      <c r="E12" s="3" t="s">
        <v>83</v>
      </c>
      <c r="F12" s="3" t="s">
        <v>405</v>
      </c>
      <c r="G12" s="3" t="s">
        <v>406</v>
      </c>
      <c r="H12" s="3" t="s">
        <v>399</v>
      </c>
      <c r="I12" s="3" t="s">
        <v>86</v>
      </c>
      <c r="J12" s="3" t="s">
        <v>119</v>
      </c>
      <c r="K12" s="3" t="s">
        <v>400</v>
      </c>
      <c r="L12" s="3" t="s">
        <v>404</v>
      </c>
    </row>
    <row r="13" spans="1:12">
      <c r="A13" s="3" t="s">
        <v>120</v>
      </c>
      <c r="B13" s="3" t="s">
        <v>104</v>
      </c>
      <c r="C13" s="3" t="s">
        <v>84</v>
      </c>
      <c r="D13" s="3" t="s">
        <v>121</v>
      </c>
      <c r="E13" s="3" t="s">
        <v>83</v>
      </c>
      <c r="F13" s="3" t="s">
        <v>402</v>
      </c>
      <c r="G13" s="3" t="s">
        <v>403</v>
      </c>
      <c r="H13" s="3" t="s">
        <v>399</v>
      </c>
      <c r="I13" s="3" t="s">
        <v>109</v>
      </c>
      <c r="J13" s="3" t="s">
        <v>122</v>
      </c>
      <c r="K13" s="3" t="s">
        <v>400</v>
      </c>
      <c r="L13" s="3" t="s">
        <v>404</v>
      </c>
    </row>
    <row r="14" spans="1:12">
      <c r="A14" s="3" t="s">
        <v>123</v>
      </c>
      <c r="B14" s="3" t="s">
        <v>104</v>
      </c>
      <c r="C14" s="3" t="s">
        <v>84</v>
      </c>
      <c r="D14" s="3" t="s">
        <v>124</v>
      </c>
      <c r="E14" s="3" t="s">
        <v>83</v>
      </c>
      <c r="F14" s="3" t="s">
        <v>402</v>
      </c>
      <c r="G14" s="3" t="s">
        <v>407</v>
      </c>
      <c r="H14" s="3" t="s">
        <v>408</v>
      </c>
      <c r="I14" s="3" t="s">
        <v>109</v>
      </c>
      <c r="J14" s="3" t="s">
        <v>122</v>
      </c>
      <c r="K14" s="3" t="s">
        <v>400</v>
      </c>
      <c r="L14" s="3" t="s">
        <v>404</v>
      </c>
    </row>
    <row r="15" spans="1:12">
      <c r="A15" s="3" t="s">
        <v>125</v>
      </c>
      <c r="B15" s="3" t="s">
        <v>104</v>
      </c>
      <c r="C15" s="3" t="s">
        <v>84</v>
      </c>
      <c r="D15" s="3" t="s">
        <v>126</v>
      </c>
      <c r="E15" s="3" t="s">
        <v>104</v>
      </c>
      <c r="F15" s="3" t="s">
        <v>409</v>
      </c>
      <c r="G15" s="3" t="s">
        <v>410</v>
      </c>
      <c r="H15" s="3" t="s">
        <v>408</v>
      </c>
      <c r="I15" s="3" t="s">
        <v>109</v>
      </c>
      <c r="J15" s="3" t="s">
        <v>122</v>
      </c>
      <c r="K15" s="3" t="s">
        <v>400</v>
      </c>
      <c r="L15" s="3" t="s">
        <v>404</v>
      </c>
    </row>
    <row r="16" spans="1:12">
      <c r="A16" s="3" t="s">
        <v>127</v>
      </c>
      <c r="B16" s="3" t="s">
        <v>104</v>
      </c>
      <c r="C16" s="3" t="s">
        <v>84</v>
      </c>
      <c r="D16" s="3" t="s">
        <v>128</v>
      </c>
      <c r="E16" s="3" t="s">
        <v>104</v>
      </c>
      <c r="F16" s="3" t="s">
        <v>409</v>
      </c>
      <c r="G16" s="3" t="s">
        <v>410</v>
      </c>
      <c r="H16" s="3" t="s">
        <v>408</v>
      </c>
      <c r="I16" s="3" t="s">
        <v>109</v>
      </c>
      <c r="J16" s="3" t="s">
        <v>122</v>
      </c>
      <c r="K16" s="3" t="s">
        <v>400</v>
      </c>
      <c r="L16" s="3" t="s">
        <v>411</v>
      </c>
    </row>
    <row r="17" spans="1:12">
      <c r="A17" s="3" t="s">
        <v>129</v>
      </c>
      <c r="B17" s="3" t="s">
        <v>104</v>
      </c>
      <c r="C17" s="3" t="s">
        <v>84</v>
      </c>
      <c r="D17" s="3" t="s">
        <v>130</v>
      </c>
      <c r="E17" s="3" t="s">
        <v>104</v>
      </c>
      <c r="F17" s="3" t="s">
        <v>412</v>
      </c>
      <c r="G17" s="3" t="s">
        <v>413</v>
      </c>
      <c r="H17" s="3" t="s">
        <v>414</v>
      </c>
      <c r="I17" s="3" t="s">
        <v>109</v>
      </c>
      <c r="J17" s="3" t="s">
        <v>122</v>
      </c>
      <c r="K17" s="3" t="s">
        <v>400</v>
      </c>
      <c r="L17" s="3" t="s">
        <v>411</v>
      </c>
    </row>
    <row r="18" spans="1:12" ht="28.5">
      <c r="A18" s="3" t="s">
        <v>131</v>
      </c>
      <c r="B18" s="3" t="s">
        <v>104</v>
      </c>
      <c r="C18" s="3" t="s">
        <v>84</v>
      </c>
      <c r="D18" s="3" t="s">
        <v>132</v>
      </c>
      <c r="E18" s="3" t="s">
        <v>104</v>
      </c>
      <c r="F18" s="3" t="s">
        <v>415</v>
      </c>
      <c r="G18" s="3" t="s">
        <v>416</v>
      </c>
      <c r="H18" s="3" t="s">
        <v>416</v>
      </c>
      <c r="I18" s="3" t="s">
        <v>86</v>
      </c>
      <c r="J18" s="3" t="s">
        <v>122</v>
      </c>
      <c r="K18" s="3" t="s">
        <v>400</v>
      </c>
      <c r="L18" s="3" t="s">
        <v>411</v>
      </c>
    </row>
    <row r="19" spans="1:12" ht="28.5">
      <c r="A19" s="3" t="s">
        <v>133</v>
      </c>
      <c r="B19" s="3" t="s">
        <v>104</v>
      </c>
      <c r="C19" s="3" t="s">
        <v>84</v>
      </c>
      <c r="D19" s="3" t="s">
        <v>134</v>
      </c>
      <c r="E19" s="3" t="s">
        <v>104</v>
      </c>
      <c r="F19" s="3" t="s">
        <v>415</v>
      </c>
      <c r="G19" s="3" t="s">
        <v>416</v>
      </c>
      <c r="H19" s="3" t="s">
        <v>416</v>
      </c>
      <c r="I19" s="3" t="s">
        <v>86</v>
      </c>
      <c r="J19" s="3" t="s">
        <v>122</v>
      </c>
      <c r="K19" s="3" t="s">
        <v>400</v>
      </c>
      <c r="L19" s="3" t="s">
        <v>411</v>
      </c>
    </row>
    <row r="20" spans="1:12" ht="28.5">
      <c r="A20" s="3" t="s">
        <v>135</v>
      </c>
      <c r="B20" s="3" t="s">
        <v>136</v>
      </c>
      <c r="C20" s="3" t="s">
        <v>137</v>
      </c>
      <c r="D20" s="3" t="s">
        <v>138</v>
      </c>
      <c r="E20" s="3" t="s">
        <v>417</v>
      </c>
      <c r="F20" s="3" t="s">
        <v>418</v>
      </c>
      <c r="G20" s="3" t="s">
        <v>419</v>
      </c>
      <c r="H20" s="3" t="s">
        <v>420</v>
      </c>
      <c r="I20" s="3" t="s">
        <v>109</v>
      </c>
      <c r="J20" s="3" t="s">
        <v>122</v>
      </c>
      <c r="K20" s="3" t="s">
        <v>421</v>
      </c>
      <c r="L20" s="3" t="s">
        <v>411</v>
      </c>
    </row>
    <row r="21" spans="1:12" ht="28.5">
      <c r="A21" s="3" t="s">
        <v>139</v>
      </c>
      <c r="B21" s="3" t="s">
        <v>136</v>
      </c>
      <c r="C21" s="3" t="s">
        <v>140</v>
      </c>
      <c r="D21" s="3" t="s">
        <v>141</v>
      </c>
      <c r="E21" s="3" t="s">
        <v>422</v>
      </c>
      <c r="F21" s="3" t="s">
        <v>423</v>
      </c>
      <c r="G21" s="3" t="s">
        <v>424</v>
      </c>
      <c r="H21" s="3" t="s">
        <v>425</v>
      </c>
      <c r="I21" s="3" t="s">
        <v>86</v>
      </c>
      <c r="J21" s="3" t="s">
        <v>122</v>
      </c>
      <c r="K21" s="3" t="s">
        <v>426</v>
      </c>
      <c r="L21" s="3" t="s">
        <v>427</v>
      </c>
    </row>
    <row r="22" spans="1:12" ht="71.25">
      <c r="A22" s="3" t="s">
        <v>142</v>
      </c>
      <c r="B22" s="3" t="s">
        <v>143</v>
      </c>
      <c r="C22" s="3" t="s">
        <v>137</v>
      </c>
      <c r="D22" s="3" t="s">
        <v>144</v>
      </c>
      <c r="E22" s="3" t="s">
        <v>428</v>
      </c>
      <c r="F22" s="3" t="s">
        <v>429</v>
      </c>
      <c r="G22" s="3" t="s">
        <v>430</v>
      </c>
      <c r="H22" s="3" t="s">
        <v>431</v>
      </c>
      <c r="I22" s="3" t="s">
        <v>109</v>
      </c>
      <c r="J22" s="3" t="s">
        <v>145</v>
      </c>
      <c r="K22" s="3" t="s">
        <v>432</v>
      </c>
      <c r="L22" s="3" t="s">
        <v>433</v>
      </c>
    </row>
    <row r="23" spans="1:12" ht="28.5">
      <c r="A23" s="3" t="s">
        <v>146</v>
      </c>
      <c r="B23" s="3" t="s">
        <v>147</v>
      </c>
      <c r="C23" s="3" t="s">
        <v>140</v>
      </c>
      <c r="D23" s="3" t="s">
        <v>148</v>
      </c>
      <c r="E23" s="3" t="s">
        <v>434</v>
      </c>
      <c r="F23" s="3" t="s">
        <v>435</v>
      </c>
      <c r="G23" s="3" t="s">
        <v>436</v>
      </c>
      <c r="H23" s="3" t="s">
        <v>437</v>
      </c>
      <c r="I23" s="3" t="s">
        <v>109</v>
      </c>
      <c r="J23" s="3" t="s">
        <v>149</v>
      </c>
      <c r="K23" s="3" t="s">
        <v>438</v>
      </c>
      <c r="L23" s="3" t="s">
        <v>439</v>
      </c>
    </row>
    <row r="24" spans="1:12" ht="28.5">
      <c r="A24" s="3" t="s">
        <v>150</v>
      </c>
      <c r="B24" s="3" t="s">
        <v>151</v>
      </c>
      <c r="C24" s="3" t="s">
        <v>140</v>
      </c>
      <c r="D24" s="3" t="s">
        <v>152</v>
      </c>
      <c r="E24" s="3" t="s">
        <v>440</v>
      </c>
      <c r="F24" s="3" t="s">
        <v>441</v>
      </c>
      <c r="G24" s="3" t="s">
        <v>442</v>
      </c>
      <c r="H24" s="3" t="s">
        <v>399</v>
      </c>
      <c r="I24" s="3" t="s">
        <v>153</v>
      </c>
      <c r="J24" s="3" t="s">
        <v>154</v>
      </c>
      <c r="K24" s="3" t="s">
        <v>438</v>
      </c>
      <c r="L24" s="3" t="s">
        <v>439</v>
      </c>
    </row>
    <row r="25" spans="1:12" ht="28.5">
      <c r="A25" s="3" t="s">
        <v>155</v>
      </c>
      <c r="B25" s="3" t="s">
        <v>147</v>
      </c>
      <c r="C25" s="3" t="s">
        <v>140</v>
      </c>
      <c r="D25" s="3" t="s">
        <v>156</v>
      </c>
      <c r="E25" s="3" t="s">
        <v>443</v>
      </c>
      <c r="F25" s="3" t="s">
        <v>435</v>
      </c>
      <c r="G25" s="3" t="s">
        <v>444</v>
      </c>
      <c r="H25" s="3" t="s">
        <v>445</v>
      </c>
      <c r="I25" s="3" t="s">
        <v>86</v>
      </c>
      <c r="J25" s="3" t="s">
        <v>122</v>
      </c>
      <c r="K25" s="3" t="s">
        <v>438</v>
      </c>
      <c r="L25" s="3" t="s">
        <v>439</v>
      </c>
    </row>
    <row r="26" spans="1:12" ht="28.5">
      <c r="A26" s="3" t="s">
        <v>157</v>
      </c>
      <c r="B26" s="3" t="s">
        <v>151</v>
      </c>
      <c r="C26" s="3" t="s">
        <v>140</v>
      </c>
      <c r="D26" s="3" t="s">
        <v>158</v>
      </c>
      <c r="E26" s="3" t="s">
        <v>446</v>
      </c>
      <c r="F26" s="3" t="s">
        <v>447</v>
      </c>
      <c r="G26" s="3" t="s">
        <v>448</v>
      </c>
      <c r="H26" s="3" t="s">
        <v>437</v>
      </c>
      <c r="I26" s="3" t="s">
        <v>109</v>
      </c>
      <c r="J26" s="3" t="s">
        <v>122</v>
      </c>
      <c r="K26" s="3" t="s">
        <v>151</v>
      </c>
      <c r="L26" s="3" t="s">
        <v>449</v>
      </c>
    </row>
    <row r="27" spans="1:12" ht="42.75">
      <c r="A27" s="3" t="s">
        <v>159</v>
      </c>
      <c r="B27" s="3" t="s">
        <v>147</v>
      </c>
      <c r="C27" s="3" t="s">
        <v>140</v>
      </c>
      <c r="D27" s="3" t="s">
        <v>160</v>
      </c>
      <c r="E27" s="3" t="s">
        <v>434</v>
      </c>
      <c r="F27" s="3" t="s">
        <v>435</v>
      </c>
      <c r="G27" s="3" t="s">
        <v>450</v>
      </c>
      <c r="H27" s="3" t="s">
        <v>437</v>
      </c>
      <c r="I27" s="3" t="s">
        <v>86</v>
      </c>
      <c r="J27" s="3" t="s">
        <v>122</v>
      </c>
      <c r="K27" s="3" t="s">
        <v>438</v>
      </c>
      <c r="L27" s="3" t="s">
        <v>451</v>
      </c>
    </row>
    <row r="28" spans="1:12" ht="28.5">
      <c r="A28" s="3" t="s">
        <v>161</v>
      </c>
      <c r="B28" s="3" t="s">
        <v>162</v>
      </c>
      <c r="C28" s="3" t="s">
        <v>137</v>
      </c>
      <c r="D28" s="3" t="s">
        <v>163</v>
      </c>
      <c r="E28" s="3" t="s">
        <v>452</v>
      </c>
      <c r="F28" s="3" t="s">
        <v>453</v>
      </c>
      <c r="G28" s="3" t="s">
        <v>454</v>
      </c>
      <c r="H28" s="3" t="s">
        <v>455</v>
      </c>
      <c r="I28" s="3" t="s">
        <v>86</v>
      </c>
      <c r="J28" s="3" t="s">
        <v>145</v>
      </c>
      <c r="K28" s="3" t="s">
        <v>456</v>
      </c>
      <c r="L28" s="3" t="s">
        <v>451</v>
      </c>
    </row>
    <row r="29" spans="1:12" ht="28.5">
      <c r="A29" s="3" t="s">
        <v>164</v>
      </c>
      <c r="B29" s="3" t="s">
        <v>165</v>
      </c>
      <c r="C29" s="3" t="s">
        <v>166</v>
      </c>
      <c r="D29" s="3" t="s">
        <v>167</v>
      </c>
      <c r="E29" s="3" t="s">
        <v>457</v>
      </c>
      <c r="F29" s="3" t="s">
        <v>458</v>
      </c>
      <c r="G29" s="3" t="s">
        <v>374</v>
      </c>
      <c r="H29" s="3" t="s">
        <v>375</v>
      </c>
      <c r="I29" s="3" t="s">
        <v>86</v>
      </c>
      <c r="J29" s="3" t="s">
        <v>87</v>
      </c>
      <c r="K29" s="3" t="s">
        <v>459</v>
      </c>
      <c r="L29" s="3" t="s">
        <v>460</v>
      </c>
    </row>
    <row r="30" spans="1:12" ht="28.5">
      <c r="A30" s="3" t="s">
        <v>168</v>
      </c>
      <c r="B30" s="3" t="s">
        <v>165</v>
      </c>
      <c r="C30" s="3" t="s">
        <v>140</v>
      </c>
      <c r="D30" s="3" t="s">
        <v>169</v>
      </c>
      <c r="E30" s="3" t="s">
        <v>461</v>
      </c>
      <c r="F30" s="3" t="s">
        <v>458</v>
      </c>
      <c r="G30" s="3" t="s">
        <v>374</v>
      </c>
      <c r="H30" s="3" t="s">
        <v>375</v>
      </c>
      <c r="I30" s="3" t="s">
        <v>86</v>
      </c>
      <c r="J30" s="3" t="s">
        <v>87</v>
      </c>
      <c r="K30" s="3" t="s">
        <v>459</v>
      </c>
      <c r="L30" s="3" t="s">
        <v>462</v>
      </c>
    </row>
    <row r="31" spans="1:12" ht="57">
      <c r="A31" s="3" t="s">
        <v>170</v>
      </c>
      <c r="B31" s="3" t="s">
        <v>171</v>
      </c>
      <c r="C31" s="3" t="s">
        <v>172</v>
      </c>
      <c r="D31" s="3" t="s">
        <v>173</v>
      </c>
      <c r="E31" s="3" t="s">
        <v>463</v>
      </c>
      <c r="F31" s="3" t="s">
        <v>464</v>
      </c>
      <c r="G31" s="3" t="s">
        <v>465</v>
      </c>
      <c r="H31" s="3" t="s">
        <v>466</v>
      </c>
      <c r="I31" s="3" t="s">
        <v>174</v>
      </c>
      <c r="J31" s="3" t="s">
        <v>175</v>
      </c>
      <c r="K31" s="3" t="s">
        <v>467</v>
      </c>
      <c r="L31" s="3" t="s">
        <v>468</v>
      </c>
    </row>
    <row r="32" spans="1:12" ht="42.75">
      <c r="A32" s="3" t="s">
        <v>176</v>
      </c>
      <c r="B32" s="3" t="s">
        <v>177</v>
      </c>
      <c r="C32" s="3" t="s">
        <v>84</v>
      </c>
      <c r="D32" s="3" t="s">
        <v>178</v>
      </c>
      <c r="E32" s="3" t="s">
        <v>469</v>
      </c>
      <c r="F32" s="3" t="s">
        <v>470</v>
      </c>
      <c r="G32" s="3" t="s">
        <v>471</v>
      </c>
      <c r="H32" s="3" t="s">
        <v>472</v>
      </c>
      <c r="I32" s="3" t="s">
        <v>86</v>
      </c>
      <c r="J32" s="3" t="s">
        <v>179</v>
      </c>
      <c r="K32" s="3" t="s">
        <v>473</v>
      </c>
      <c r="L32" s="3" t="s">
        <v>474</v>
      </c>
    </row>
    <row r="33" spans="1:12" ht="57">
      <c r="A33" s="3" t="s">
        <v>180</v>
      </c>
      <c r="B33" s="3" t="s">
        <v>177</v>
      </c>
      <c r="C33" s="3" t="s">
        <v>172</v>
      </c>
      <c r="D33" s="3" t="s">
        <v>181</v>
      </c>
      <c r="E33" s="3" t="s">
        <v>475</v>
      </c>
      <c r="F33" s="3" t="s">
        <v>476</v>
      </c>
      <c r="G33" s="3" t="s">
        <v>477</v>
      </c>
      <c r="H33" s="3" t="s">
        <v>478</v>
      </c>
      <c r="I33" s="3" t="s">
        <v>86</v>
      </c>
      <c r="J33" s="3" t="s">
        <v>182</v>
      </c>
      <c r="K33" s="3" t="s">
        <v>479</v>
      </c>
      <c r="L33" s="3" t="s">
        <v>480</v>
      </c>
    </row>
    <row r="34" spans="1:12" ht="42.75">
      <c r="A34" s="3" t="s">
        <v>183</v>
      </c>
      <c r="B34" s="3" t="s">
        <v>184</v>
      </c>
      <c r="C34" s="3" t="s">
        <v>172</v>
      </c>
      <c r="D34" s="3" t="s">
        <v>185</v>
      </c>
      <c r="E34" s="3" t="s">
        <v>481</v>
      </c>
      <c r="F34" s="3" t="s">
        <v>482</v>
      </c>
      <c r="G34" s="3" t="s">
        <v>483</v>
      </c>
      <c r="H34" s="3" t="s">
        <v>484</v>
      </c>
      <c r="I34" s="3" t="s">
        <v>86</v>
      </c>
      <c r="J34" s="3" t="s">
        <v>186</v>
      </c>
      <c r="K34" s="3" t="s">
        <v>485</v>
      </c>
      <c r="L34" s="3" t="s">
        <v>486</v>
      </c>
    </row>
    <row r="35" spans="1:12" ht="42.75">
      <c r="A35" s="3" t="s">
        <v>187</v>
      </c>
      <c r="B35" s="3" t="s">
        <v>184</v>
      </c>
      <c r="C35" s="3" t="s">
        <v>172</v>
      </c>
      <c r="D35" s="3" t="s">
        <v>188</v>
      </c>
      <c r="E35" s="3" t="s">
        <v>481</v>
      </c>
      <c r="F35" s="3" t="s">
        <v>487</v>
      </c>
      <c r="G35" s="3" t="s">
        <v>488</v>
      </c>
      <c r="H35" s="3" t="s">
        <v>484</v>
      </c>
      <c r="I35" s="3" t="s">
        <v>86</v>
      </c>
      <c r="J35" s="3" t="s">
        <v>189</v>
      </c>
      <c r="K35" s="3" t="s">
        <v>489</v>
      </c>
      <c r="L35" s="3" t="s">
        <v>490</v>
      </c>
    </row>
    <row r="36" spans="1:12" ht="42.75">
      <c r="A36" s="3" t="s">
        <v>190</v>
      </c>
      <c r="B36" s="3" t="s">
        <v>184</v>
      </c>
      <c r="C36" s="3" t="s">
        <v>140</v>
      </c>
      <c r="D36" s="3" t="s">
        <v>191</v>
      </c>
      <c r="E36" s="3" t="s">
        <v>481</v>
      </c>
      <c r="F36" s="3" t="s">
        <v>491</v>
      </c>
      <c r="G36" s="3" t="s">
        <v>492</v>
      </c>
      <c r="H36" s="3" t="s">
        <v>484</v>
      </c>
      <c r="I36" s="3" t="s">
        <v>86</v>
      </c>
      <c r="J36" s="3" t="s">
        <v>113</v>
      </c>
      <c r="K36" s="3" t="s">
        <v>493</v>
      </c>
      <c r="L36" s="3" t="s">
        <v>490</v>
      </c>
    </row>
    <row r="37" spans="1:12" ht="57">
      <c r="A37" s="3" t="s">
        <v>192</v>
      </c>
      <c r="B37" s="3" t="s">
        <v>193</v>
      </c>
      <c r="C37" s="3" t="s">
        <v>140</v>
      </c>
      <c r="D37" s="3" t="s">
        <v>194</v>
      </c>
      <c r="E37" s="3" t="s">
        <v>494</v>
      </c>
      <c r="F37" s="3" t="s">
        <v>495</v>
      </c>
      <c r="G37" s="3" t="s">
        <v>496</v>
      </c>
      <c r="H37" s="3" t="s">
        <v>497</v>
      </c>
      <c r="I37" s="3" t="s">
        <v>86</v>
      </c>
      <c r="J37" s="3" t="s">
        <v>195</v>
      </c>
      <c r="K37" s="3" t="s">
        <v>498</v>
      </c>
      <c r="L37" s="3" t="s">
        <v>499</v>
      </c>
    </row>
    <row r="38" spans="1:12" ht="42.75">
      <c r="A38" s="3" t="s">
        <v>196</v>
      </c>
      <c r="B38" s="3" t="s">
        <v>197</v>
      </c>
      <c r="C38" s="3" t="s">
        <v>198</v>
      </c>
      <c r="D38" s="3" t="s">
        <v>199</v>
      </c>
      <c r="E38" s="3" t="s">
        <v>500</v>
      </c>
      <c r="F38" s="3" t="s">
        <v>501</v>
      </c>
      <c r="G38" s="3" t="s">
        <v>502</v>
      </c>
      <c r="H38" s="3" t="s">
        <v>503</v>
      </c>
      <c r="I38" s="3" t="s">
        <v>109</v>
      </c>
      <c r="J38" s="3" t="s">
        <v>200</v>
      </c>
      <c r="K38" s="3" t="s">
        <v>504</v>
      </c>
      <c r="L38" s="3" t="s">
        <v>505</v>
      </c>
    </row>
    <row r="39" spans="1:12" ht="42.75">
      <c r="A39" s="3" t="s">
        <v>201</v>
      </c>
      <c r="B39" s="3" t="s">
        <v>197</v>
      </c>
      <c r="C39" s="3" t="s">
        <v>202</v>
      </c>
      <c r="D39" s="3" t="s">
        <v>203</v>
      </c>
      <c r="E39" s="3" t="s">
        <v>500</v>
      </c>
      <c r="F39" s="3" t="s">
        <v>501</v>
      </c>
      <c r="G39" s="3" t="s">
        <v>506</v>
      </c>
      <c r="H39" s="3" t="s">
        <v>503</v>
      </c>
      <c r="I39" s="3" t="s">
        <v>109</v>
      </c>
      <c r="J39" s="3" t="s">
        <v>204</v>
      </c>
      <c r="K39" s="3" t="s">
        <v>507</v>
      </c>
      <c r="L39" s="3" t="s">
        <v>508</v>
      </c>
    </row>
    <row r="40" spans="1:12" ht="42.75">
      <c r="A40" s="3" t="s">
        <v>205</v>
      </c>
      <c r="B40" s="3" t="s">
        <v>206</v>
      </c>
      <c r="C40" s="3" t="s">
        <v>137</v>
      </c>
      <c r="D40" s="3" t="s">
        <v>207</v>
      </c>
      <c r="E40" s="3" t="s">
        <v>509</v>
      </c>
      <c r="F40" s="3" t="s">
        <v>510</v>
      </c>
      <c r="G40" s="3" t="s">
        <v>430</v>
      </c>
      <c r="H40" s="3" t="s">
        <v>511</v>
      </c>
      <c r="I40" s="3" t="s">
        <v>109</v>
      </c>
      <c r="J40" s="3" t="s">
        <v>145</v>
      </c>
      <c r="K40" s="3" t="s">
        <v>512</v>
      </c>
      <c r="L40" s="3" t="s">
        <v>513</v>
      </c>
    </row>
    <row r="41" spans="1:12" ht="42.75">
      <c r="A41" s="3" t="s">
        <v>208</v>
      </c>
      <c r="B41" s="3" t="s">
        <v>209</v>
      </c>
      <c r="C41" s="3" t="s">
        <v>140</v>
      </c>
      <c r="D41" s="3" t="s">
        <v>210</v>
      </c>
      <c r="E41" s="3" t="s">
        <v>514</v>
      </c>
      <c r="F41" s="3" t="s">
        <v>515</v>
      </c>
      <c r="G41" s="3" t="s">
        <v>516</v>
      </c>
      <c r="H41" s="3" t="s">
        <v>517</v>
      </c>
      <c r="I41" s="3" t="s">
        <v>211</v>
      </c>
      <c r="J41" s="3" t="s">
        <v>212</v>
      </c>
      <c r="K41" s="3" t="s">
        <v>518</v>
      </c>
      <c r="L41" s="3" t="s">
        <v>519</v>
      </c>
    </row>
    <row r="42" spans="1:12" ht="71.25">
      <c r="A42" s="3" t="s">
        <v>213</v>
      </c>
      <c r="B42" s="3" t="s">
        <v>209</v>
      </c>
      <c r="C42" s="3" t="s">
        <v>172</v>
      </c>
      <c r="D42" s="3" t="s">
        <v>214</v>
      </c>
      <c r="E42" s="3" t="s">
        <v>520</v>
      </c>
      <c r="F42" s="3" t="s">
        <v>521</v>
      </c>
      <c r="G42" s="3" t="s">
        <v>522</v>
      </c>
      <c r="H42" s="3" t="s">
        <v>523</v>
      </c>
      <c r="I42" s="3" t="s">
        <v>215</v>
      </c>
      <c r="J42" s="3" t="s">
        <v>212</v>
      </c>
      <c r="K42" s="3" t="s">
        <v>524</v>
      </c>
      <c r="L42" s="3" t="s">
        <v>525</v>
      </c>
    </row>
    <row r="43" spans="1:12" ht="42.75">
      <c r="A43" s="3" t="s">
        <v>216</v>
      </c>
      <c r="B43" s="3" t="s">
        <v>217</v>
      </c>
      <c r="C43" s="3" t="s">
        <v>218</v>
      </c>
      <c r="D43" s="3" t="s">
        <v>219</v>
      </c>
      <c r="E43" s="3" t="s">
        <v>526</v>
      </c>
      <c r="F43" s="3" t="s">
        <v>527</v>
      </c>
      <c r="G43" s="3" t="s">
        <v>528</v>
      </c>
      <c r="H43" s="3" t="s">
        <v>529</v>
      </c>
      <c r="I43" s="3" t="s">
        <v>109</v>
      </c>
      <c r="J43" s="3" t="s">
        <v>220</v>
      </c>
      <c r="K43" s="3" t="s">
        <v>530</v>
      </c>
      <c r="L43" s="3" t="s">
        <v>531</v>
      </c>
    </row>
    <row r="44" spans="1:12" ht="42.75">
      <c r="A44" s="3" t="s">
        <v>221</v>
      </c>
      <c r="B44" s="3" t="s">
        <v>217</v>
      </c>
      <c r="C44" s="3" t="s">
        <v>222</v>
      </c>
      <c r="D44" s="3" t="s">
        <v>223</v>
      </c>
      <c r="E44" s="3" t="s">
        <v>532</v>
      </c>
      <c r="F44" s="3" t="s">
        <v>533</v>
      </c>
      <c r="G44" s="3" t="s">
        <v>534</v>
      </c>
      <c r="H44" s="3" t="s">
        <v>529</v>
      </c>
      <c r="I44" s="3" t="s">
        <v>109</v>
      </c>
      <c r="J44" s="3" t="s">
        <v>220</v>
      </c>
      <c r="K44" s="3" t="s">
        <v>535</v>
      </c>
      <c r="L44" s="3" t="s">
        <v>536</v>
      </c>
    </row>
    <row r="45" spans="1:12">
      <c r="A45" s="3" t="s">
        <v>224</v>
      </c>
      <c r="B45" s="3" t="s">
        <v>217</v>
      </c>
      <c r="C45" s="3" t="s">
        <v>225</v>
      </c>
      <c r="D45" s="3" t="s">
        <v>226</v>
      </c>
      <c r="E45" s="3" t="s">
        <v>537</v>
      </c>
      <c r="F45" s="3" t="s">
        <v>538</v>
      </c>
      <c r="G45" s="3" t="s">
        <v>539</v>
      </c>
      <c r="H45" s="3" t="s">
        <v>529</v>
      </c>
      <c r="I45" s="3" t="s">
        <v>109</v>
      </c>
      <c r="J45" s="3" t="s">
        <v>220</v>
      </c>
      <c r="K45" s="3" t="s">
        <v>540</v>
      </c>
      <c r="L45" s="3" t="s">
        <v>541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/>
  </sheetViews>
  <sheetFormatPr defaultRowHeight="14.25"/>
  <cols>
    <col min="1" max="1" width="12" customWidth="1"/>
    <col min="2" max="2" width="22" customWidth="1"/>
    <col min="3" max="3" width="48" customWidth="1"/>
    <col min="4" max="4" width="42" customWidth="1"/>
    <col min="5" max="5" width="22" customWidth="1"/>
    <col min="6" max="6" width="14" customWidth="1"/>
  </cols>
  <sheetData>
    <row r="1" spans="1:6" ht="15">
      <c r="A1" s="4" t="s">
        <v>542</v>
      </c>
      <c r="B1" s="4" t="s">
        <v>543</v>
      </c>
      <c r="C1" s="4" t="s">
        <v>544</v>
      </c>
      <c r="D1" s="4" t="s">
        <v>545</v>
      </c>
      <c r="E1" s="4" t="s">
        <v>546</v>
      </c>
      <c r="F1" s="4" t="s">
        <v>234</v>
      </c>
    </row>
    <row r="2" spans="1:6" ht="42.75">
      <c r="A2" s="3" t="s">
        <v>547</v>
      </c>
      <c r="B2" s="3" t="s">
        <v>548</v>
      </c>
      <c r="C2" s="3" t="s">
        <v>549</v>
      </c>
      <c r="D2" s="3" t="s">
        <v>550</v>
      </c>
      <c r="E2" s="3" t="s">
        <v>551</v>
      </c>
      <c r="F2" s="3" t="s">
        <v>243</v>
      </c>
    </row>
    <row r="3" spans="1:6" ht="28.5">
      <c r="A3" s="3" t="s">
        <v>552</v>
      </c>
      <c r="B3" s="3" t="s">
        <v>548</v>
      </c>
      <c r="C3" s="3" t="s">
        <v>553</v>
      </c>
      <c r="D3" s="3" t="s">
        <v>554</v>
      </c>
      <c r="E3" s="3" t="s">
        <v>551</v>
      </c>
      <c r="F3" s="3" t="s">
        <v>555</v>
      </c>
    </row>
    <row r="4" spans="1:6" ht="28.5">
      <c r="A4" s="3" t="s">
        <v>556</v>
      </c>
      <c r="B4" s="3" t="s">
        <v>266</v>
      </c>
      <c r="C4" s="3" t="s">
        <v>557</v>
      </c>
      <c r="D4" s="3" t="s">
        <v>558</v>
      </c>
      <c r="E4" s="3" t="s">
        <v>559</v>
      </c>
      <c r="F4" s="3" t="s">
        <v>269</v>
      </c>
    </row>
    <row r="5" spans="1:6" ht="42.75">
      <c r="A5" s="3" t="s">
        <v>560</v>
      </c>
      <c r="B5" s="3" t="s">
        <v>296</v>
      </c>
      <c r="C5" s="3" t="s">
        <v>561</v>
      </c>
      <c r="D5" s="3" t="s">
        <v>562</v>
      </c>
      <c r="E5" s="3" t="s">
        <v>563</v>
      </c>
      <c r="F5" s="3" t="s">
        <v>269</v>
      </c>
    </row>
    <row r="6" spans="1:6" ht="42.75">
      <c r="A6" s="3" t="s">
        <v>564</v>
      </c>
      <c r="B6" s="3" t="s">
        <v>565</v>
      </c>
      <c r="C6" s="3" t="s">
        <v>566</v>
      </c>
      <c r="D6" s="3" t="s">
        <v>567</v>
      </c>
      <c r="E6" s="3" t="s">
        <v>568</v>
      </c>
      <c r="F6" s="3" t="s">
        <v>290</v>
      </c>
    </row>
    <row r="7" spans="1:6" ht="42.75">
      <c r="A7" s="3" t="s">
        <v>569</v>
      </c>
      <c r="B7" s="3" t="s">
        <v>570</v>
      </c>
      <c r="C7" s="3" t="s">
        <v>571</v>
      </c>
      <c r="D7" s="3" t="s">
        <v>572</v>
      </c>
      <c r="E7" s="3" t="s">
        <v>573</v>
      </c>
      <c r="F7" s="3" t="s">
        <v>307</v>
      </c>
    </row>
    <row r="8" spans="1:6" ht="28.5">
      <c r="A8" s="3" t="s">
        <v>574</v>
      </c>
      <c r="B8" s="3" t="s">
        <v>575</v>
      </c>
      <c r="C8" s="3" t="s">
        <v>576</v>
      </c>
      <c r="D8" s="3" t="s">
        <v>577</v>
      </c>
      <c r="E8" s="3" t="s">
        <v>578</v>
      </c>
      <c r="F8" s="3" t="s">
        <v>307</v>
      </c>
    </row>
    <row r="9" spans="1:6" ht="42.75">
      <c r="A9" s="3" t="s">
        <v>579</v>
      </c>
      <c r="B9" s="3" t="s">
        <v>580</v>
      </c>
      <c r="C9" s="3" t="s">
        <v>581</v>
      </c>
      <c r="D9" s="3" t="s">
        <v>582</v>
      </c>
      <c r="E9" s="3" t="s">
        <v>583</v>
      </c>
      <c r="F9" s="3" t="s">
        <v>325</v>
      </c>
    </row>
    <row r="10" spans="1:6" ht="42.75">
      <c r="A10" s="3" t="s">
        <v>584</v>
      </c>
      <c r="B10" s="3" t="s">
        <v>585</v>
      </c>
      <c r="C10" s="3" t="s">
        <v>586</v>
      </c>
      <c r="D10" s="3" t="s">
        <v>587</v>
      </c>
      <c r="E10" s="3" t="s">
        <v>588</v>
      </c>
      <c r="F10" s="3" t="s">
        <v>260</v>
      </c>
    </row>
    <row r="11" spans="1:6" ht="57">
      <c r="A11" s="3" t="s">
        <v>589</v>
      </c>
      <c r="B11" s="3" t="s">
        <v>590</v>
      </c>
      <c r="C11" s="3" t="s">
        <v>591</v>
      </c>
      <c r="D11" s="3" t="s">
        <v>592</v>
      </c>
      <c r="E11" s="3" t="s">
        <v>593</v>
      </c>
      <c r="F11" s="3" t="s">
        <v>325</v>
      </c>
    </row>
    <row r="12" spans="1:6" ht="42.75">
      <c r="A12" s="3" t="s">
        <v>594</v>
      </c>
      <c r="B12" s="3" t="s">
        <v>313</v>
      </c>
      <c r="C12" s="3" t="s">
        <v>595</v>
      </c>
      <c r="D12" s="3" t="s">
        <v>596</v>
      </c>
      <c r="E12" s="3" t="s">
        <v>597</v>
      </c>
      <c r="F12" s="3" t="s">
        <v>316</v>
      </c>
    </row>
    <row r="13" spans="1:6" ht="28.5">
      <c r="A13" s="3" t="s">
        <v>598</v>
      </c>
      <c r="B13" s="3" t="s">
        <v>599</v>
      </c>
      <c r="C13" s="3" t="s">
        <v>600</v>
      </c>
      <c r="D13" s="3" t="s">
        <v>601</v>
      </c>
      <c r="E13" s="3" t="s">
        <v>602</v>
      </c>
      <c r="F13" s="3" t="s">
        <v>316</v>
      </c>
    </row>
    <row r="14" spans="1:6" ht="42.75">
      <c r="A14" s="3" t="s">
        <v>603</v>
      </c>
      <c r="B14" s="3" t="s">
        <v>604</v>
      </c>
      <c r="C14" s="3" t="s">
        <v>605</v>
      </c>
      <c r="D14" s="3" t="s">
        <v>606</v>
      </c>
      <c r="E14" s="3" t="s">
        <v>607</v>
      </c>
      <c r="F14" s="3" t="s">
        <v>316</v>
      </c>
    </row>
    <row r="15" spans="1:6" ht="28.5">
      <c r="A15" s="3" t="s">
        <v>608</v>
      </c>
      <c r="B15" s="3" t="s">
        <v>609</v>
      </c>
      <c r="C15" s="3" t="s">
        <v>610</v>
      </c>
      <c r="D15" s="3" t="s">
        <v>611</v>
      </c>
      <c r="E15" s="3" t="s">
        <v>612</v>
      </c>
      <c r="F15" s="3" t="s">
        <v>340</v>
      </c>
    </row>
    <row r="16" spans="1:6" ht="42.75">
      <c r="A16" s="3" t="s">
        <v>613</v>
      </c>
      <c r="B16" s="3" t="s">
        <v>614</v>
      </c>
      <c r="C16" s="3" t="s">
        <v>615</v>
      </c>
      <c r="D16" s="3" t="s">
        <v>616</v>
      </c>
      <c r="E16" s="3" t="s">
        <v>617</v>
      </c>
      <c r="F16" s="3" t="s">
        <v>340</v>
      </c>
    </row>
    <row r="17" spans="1:6" ht="28.5">
      <c r="A17" s="3" t="s">
        <v>618</v>
      </c>
      <c r="B17" s="3" t="s">
        <v>619</v>
      </c>
      <c r="C17" s="3" t="s">
        <v>620</v>
      </c>
      <c r="D17" s="3" t="s">
        <v>621</v>
      </c>
      <c r="E17" s="3" t="s">
        <v>622</v>
      </c>
      <c r="F17" s="3" t="s">
        <v>349</v>
      </c>
    </row>
    <row r="18" spans="1:6" ht="57">
      <c r="A18" s="3" t="s">
        <v>623</v>
      </c>
      <c r="B18" s="3" t="s">
        <v>624</v>
      </c>
      <c r="C18" s="3" t="s">
        <v>625</v>
      </c>
      <c r="D18" s="3" t="s">
        <v>626</v>
      </c>
      <c r="E18" s="3" t="s">
        <v>627</v>
      </c>
      <c r="F18" s="3" t="s">
        <v>279</v>
      </c>
    </row>
    <row r="19" spans="1:6" ht="42.75">
      <c r="A19" s="3" t="s">
        <v>628</v>
      </c>
      <c r="B19" s="3" t="s">
        <v>629</v>
      </c>
      <c r="C19" s="3" t="s">
        <v>630</v>
      </c>
      <c r="D19" s="3" t="s">
        <v>631</v>
      </c>
      <c r="E19" s="3" t="s">
        <v>271</v>
      </c>
      <c r="F19" s="3" t="s">
        <v>279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workbookViewId="0"/>
  </sheetViews>
  <sheetFormatPr defaultRowHeight="14.25"/>
  <sheetData>
    <row r="1" spans="1:10">
      <c r="A1" t="s">
        <v>17</v>
      </c>
      <c r="B1" t="s">
        <v>632</v>
      </c>
      <c r="C1" t="s">
        <v>633</v>
      </c>
      <c r="D1" t="s">
        <v>245</v>
      </c>
      <c r="E1" t="s">
        <v>634</v>
      </c>
      <c r="F1" t="s">
        <v>635</v>
      </c>
      <c r="G1" t="s">
        <v>636</v>
      </c>
      <c r="H1" t="s">
        <v>637</v>
      </c>
      <c r="I1" t="s">
        <v>638</v>
      </c>
      <c r="J1" t="s">
        <v>639</v>
      </c>
    </row>
    <row r="2" spans="1:10">
      <c r="A2" t="s">
        <v>640</v>
      </c>
      <c r="B2" t="s">
        <v>641</v>
      </c>
      <c r="C2" t="s">
        <v>641</v>
      </c>
      <c r="D2" t="s">
        <v>642</v>
      </c>
      <c r="E2" t="s">
        <v>86</v>
      </c>
      <c r="F2" t="s">
        <v>643</v>
      </c>
      <c r="G2" t="s">
        <v>644</v>
      </c>
      <c r="H2" t="s">
        <v>645</v>
      </c>
      <c r="I2" t="s">
        <v>27</v>
      </c>
      <c r="J2" t="s">
        <v>641</v>
      </c>
    </row>
    <row r="3" spans="1:10">
      <c r="A3" t="s">
        <v>646</v>
      </c>
      <c r="B3" t="s">
        <v>647</v>
      </c>
      <c r="C3" t="s">
        <v>647</v>
      </c>
      <c r="D3" t="s">
        <v>648</v>
      </c>
      <c r="E3" t="s">
        <v>109</v>
      </c>
      <c r="F3" t="s">
        <v>649</v>
      </c>
      <c r="G3" t="s">
        <v>650</v>
      </c>
      <c r="H3" t="s">
        <v>651</v>
      </c>
      <c r="I3" t="s">
        <v>26</v>
      </c>
      <c r="J3" t="s">
        <v>647</v>
      </c>
    </row>
    <row r="4" spans="1:10">
      <c r="A4" t="s">
        <v>652</v>
      </c>
      <c r="B4" t="s">
        <v>653</v>
      </c>
      <c r="C4" t="s">
        <v>654</v>
      </c>
      <c r="D4" t="s">
        <v>655</v>
      </c>
      <c r="E4" t="s">
        <v>337</v>
      </c>
      <c r="F4" t="s">
        <v>656</v>
      </c>
      <c r="G4" t="s">
        <v>657</v>
      </c>
      <c r="H4" t="s">
        <v>658</v>
      </c>
      <c r="I4" t="s">
        <v>24</v>
      </c>
      <c r="J4" t="s">
        <v>653</v>
      </c>
    </row>
    <row r="5" spans="1:10">
      <c r="A5" t="s">
        <v>659</v>
      </c>
      <c r="B5" t="s">
        <v>645</v>
      </c>
      <c r="D5" t="s">
        <v>660</v>
      </c>
      <c r="E5" t="s">
        <v>661</v>
      </c>
      <c r="F5" t="s">
        <v>662</v>
      </c>
      <c r="G5" t="s">
        <v>663</v>
      </c>
      <c r="H5" t="s">
        <v>664</v>
      </c>
      <c r="I5" t="s">
        <v>22</v>
      </c>
      <c r="J5" t="s">
        <v>645</v>
      </c>
    </row>
    <row r="6" spans="1:10">
      <c r="A6" t="s">
        <v>665</v>
      </c>
      <c r="B6" t="s">
        <v>654</v>
      </c>
      <c r="D6" t="s">
        <v>666</v>
      </c>
      <c r="E6" t="s">
        <v>122</v>
      </c>
      <c r="F6" t="s">
        <v>667</v>
      </c>
      <c r="G6" t="s">
        <v>643</v>
      </c>
    </row>
    <row r="7" spans="1:10">
      <c r="A7" t="s">
        <v>668</v>
      </c>
      <c r="D7" t="s">
        <v>669</v>
      </c>
      <c r="F7" t="s">
        <v>670</v>
      </c>
      <c r="G7" t="s">
        <v>122</v>
      </c>
    </row>
    <row r="8" spans="1:10">
      <c r="A8" t="s">
        <v>643</v>
      </c>
      <c r="D8" t="s">
        <v>671</v>
      </c>
    </row>
    <row r="9" spans="1:10">
      <c r="D9" t="s">
        <v>672</v>
      </c>
    </row>
    <row r="10" spans="1:10">
      <c r="D10" t="s">
        <v>673</v>
      </c>
    </row>
    <row r="11" spans="1:10">
      <c r="D11" t="s">
        <v>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Dashboard</vt:lpstr>
      <vt:lpstr>Partner_Update</vt:lpstr>
      <vt:lpstr>Checklist</vt:lpstr>
      <vt:lpstr>Annex_Baseline</vt:lpstr>
      <vt:lpstr>DMP_Requirements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DEliades</dc:creator>
  <cp:lastModifiedBy>Demetris Eliades</cp:lastModifiedBy>
  <dcterms:created xsi:type="dcterms:W3CDTF">2026-05-04T12:33:21Z</dcterms:created>
  <dcterms:modified xsi:type="dcterms:W3CDTF">2026-05-04T12:48:14Z</dcterms:modified>
</cp:coreProperties>
</file>